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67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<sst xmlns="http://schemas.openxmlformats.org/spreadsheetml/2006/main" count="533" uniqueCount="203">
  <si>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</si>
  <si>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</si>
  <si>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</si>
  <si>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</si>
  <si>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</si>
  <si>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</si>
  <si>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</si>
  <si>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</si>
  <si>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</si>
  <si>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</si>
  <si>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</si>
  <si>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</si>
  <si>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</si>
  <si>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</si>
  <si>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</si>
  <si>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</si>
  <si>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</si>
  <si>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</si>
  <si>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</si>
  <si>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</si>
  <si>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</si>
  <si>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</si>
  <si>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</si>
  <si>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</si>
  <si>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</si>
  <si>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</si>
  <si>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</si>
  <si>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</si>
  <si>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</si>
  <si>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</si>
  <si>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</si>
  <si>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</si>
  <si>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</si>
  <si>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</si>
  <si>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</si>
  <si>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</si>
  <si>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</si>
  <si>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</si>
  <si>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</si>
  <si>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</si>
  <si>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</si>
  <si>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</si>
  <si>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</si>
  <si>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182 10102010 01 4000 110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</si>
  <si>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</si>
  <si>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</si>
  <si>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182 10102020 01 2100 110</t>
  </si>
  <si>
    <t>182 10102020 01 3000 110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</si>
  <si>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</si>
  <si>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</si>
  <si>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</si>
  <si>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</si>
  <si>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</si>
  <si>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</si>
  <si>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</si>
  <si>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</si>
  <si>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182 10601030 10 4000 110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</si>
  <si>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</si>
  <si>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</si>
  <si>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</si>
  <si>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</si>
  <si>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</si>
  <si>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</si>
  <si>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</si>
  <si>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</si>
  <si>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</si>
  <si>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</si>
  <si>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</si>
  <si>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</si>
  <si>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</si>
  <si>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</si>
  <si>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</si>
  <si>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</si>
  <si>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</si>
  <si>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</si>
  <si>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</si>
  <si>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</si>
  <si>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</si>
  <si>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</si>
  <si>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</si>
  <si>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</si>
  <si>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</si>
  <si>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</si>
  <si>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</si>
  <si>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</si>
  <si>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</si>
  <si>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</si>
  <si>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выплаты</t>
  </si>
  <si>
    <t>212</t>
  </si>
  <si>
    <t>Начисления на выплаты по оплате труда</t>
  </si>
  <si>
    <t>650 0102 5010002030 129</t>
  </si>
  <si>
    <t>213</t>
  </si>
  <si>
    <t>650 0104 0910120614 121</t>
  </si>
  <si>
    <t>650 0104 0910120614 129</t>
  </si>
  <si>
    <t>650 0104 5010002040 121</t>
  </si>
  <si>
    <t>650 0104 5010002040 129</t>
  </si>
  <si>
    <t>Прочие расходы</t>
  </si>
  <si>
    <t>650 0111 5000020940 870</t>
  </si>
  <si>
    <t>290</t>
  </si>
  <si>
    <t>650 0113 5020000600 111</t>
  </si>
  <si>
    <t>650 0113 5020000600 112</t>
  </si>
  <si>
    <t>650 0113 5020000600 119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</si>
  <si>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</si>
  <si>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</si>
  <si>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</si>
  <si>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</si>
  <si>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</si>
  <si>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</si>
  <si>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</si>
  <si>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</si>
  <si>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</si>
  <si>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</si>
  <si>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650 0113 5020000600 244</t>
  </si>
  <si>
    <t>Коммунальные услуги</t>
  </si>
  <si>
    <t>223</t>
  </si>
  <si>
    <t>650 0113 5020000600 852</t>
  </si>
  <si>
    <t>650 0113 5020000600 853</t>
  </si>
  <si>
    <t>650 0113 5030009200 853</t>
  </si>
  <si>
    <t>Арендная плата за пользование имуществом</t>
  </si>
  <si>
    <t>650 0113 5030009300 244</t>
  </si>
  <si>
    <t>224</t>
  </si>
  <si>
    <t>650 0113 5030009300 851</t>
  </si>
  <si>
    <t>650 0113 5030009300 852</t>
  </si>
  <si>
    <t>650 0113 5030009300 853</t>
  </si>
  <si>
    <t>650 0203 5000051180 121</t>
  </si>
  <si>
    <t>650 0203 5000051180 129</t>
  </si>
  <si>
    <t>650 0309 5030003090 244</t>
  </si>
  <si>
    <t>Перечисления другим бюджетам бюджетной системы Российской Федерации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</si>
  <si>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</si>
  <si>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</si>
  <si>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</si>
  <si>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</si>
  <si>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</si>
  <si>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</si>
  <si>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</si>
  <si>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</si>
  <si>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</si>
  <si>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</si>
  <si>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</si>
  <si>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</si>
  <si>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</si>
  <si>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</si>
  <si>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</si>
  <si>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</si>
  <si>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</si>
  <si>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</si>
  <si>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</si>
  <si>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</si>
  <si>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</si>
  <si>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</si>
  <si>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</si>
  <si>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</si>
  <si>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</si>
  <si>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</si>
  <si>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Шабалина О. В.</t>
  </si>
  <si>
    <t>Исполнитель:</t>
  </si>
  <si>
    <t>(должность)</t>
  </si>
  <si>
    <t>Форма 0503117 с.1</t>
  </si>
  <si>
    <t>на 1 февраля 2016 г.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</si>
  <si>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</si>
  <si>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общий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</si>
  <si>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</si>
  <si>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общий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</si>
  <si>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</si>
  <si>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общий</t>
  </si>
  <si>
    <t>182 10502010 02 0000 110</t>
  </si>
  <si>
    <t>Единый налог на вмененный доход для отдельных видов деятельности</t>
  </si>
  <si>
    <t>Дотации бюджетам сельских поселений на выравнивание бюджетной обеспеченности общий</t>
  </si>
  <si>
    <t>650 20215001 10 0000 151</t>
  </si>
  <si>
    <t>Дотации бюджетам сельских поселений на поддержку мер по обеспечению сбалансированности бюджетов общий</t>
  </si>
  <si>
    <t>650 20215002 10 0000 151</t>
  </si>
  <si>
    <t>650 20235118 10 0000 151</t>
  </si>
  <si>
    <t>650 20249999 10 0000 151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</si>
  <si>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</si>
  <si>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</si>
  <si>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182 10502010 02 2100 110</t>
  </si>
  <si>
    <t>Единый налог на вмененный доход для отдельных видов деятельности (пени по соответствующему платежу)</t>
  </si>
  <si>
    <t>182 10502010 02 3000 110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</si>
  <si>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</si>
  <si>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650 21960010 10 0000 151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</si>
  <si>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</si>
  <si>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650 0113 1600120964 412</t>
  </si>
  <si>
    <t>650 0113 2000199990 122</t>
  </si>
  <si>
    <t>650 0113 2000199990 244</t>
  </si>
  <si>
    <t>650 0113 5030009250 122</t>
  </si>
  <si>
    <t>650 0314 1000182300 123</t>
  </si>
  <si>
    <t>650 0314 10001S2300 123</t>
  </si>
  <si>
    <t>650 0314 2100199990 244</t>
  </si>
  <si>
    <t>650 0409 1500399990 244</t>
  </si>
  <si>
    <t>650 0409 1500482390 244</t>
  </si>
  <si>
    <t>650 0409 15004S2390 244</t>
  </si>
  <si>
    <t>650 0410 0400199990 242</t>
  </si>
  <si>
    <t>650 0410 0400420070 242</t>
  </si>
  <si>
    <t>650 0501 1600199990 244</t>
  </si>
  <si>
    <t>650 0503 0900199990 244</t>
  </si>
  <si>
    <t>650 0503 0920320616 244</t>
  </si>
  <si>
    <t>650 1403 5030089020 540</t>
  </si>
  <si>
    <t xml:space="preserve">   1 февраля 2017 г.   </t>
  </si>
  <si>
    <t>182 10502010 02 1000 110</t>
  </si>
  <si>
    <t>Единый налог на вмененный доход для отдельных видов деятельности (перерасчеты, недоимка и задолженность по соответствующему платежу, в том числе по отмененному)</t>
  </si>
  <si>
    <t>650 11701050 10 0000 180</t>
  </si>
  <si>
    <t>Невыясненные поступления, зачисляемые в бюджеты сельских поселений</t>
  </si>
  <si>
    <t>650 0707 0100199990 244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</si>
</sst>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7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4" fontId="5" fillId="33" borderId="33" xfId="0" applyNumberFormat="1" applyFont="1" applyFill="1" applyBorder="1" applyAlignment="1">
      <alignment horizontal="right" vertical="center" wrapText="1"/>
    </xf>
    <xf numFmtId="0" fontId="7" fillId="33" borderId="40" xfId="0" applyNumberFormat="1" applyFont="1" applyFill="1" applyBorder="1" applyAlignment="1">
      <alignment horizont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4"/>
  <sheetViews>
    <sheetView tabSelected="1" zoomScalePageLayoutView="0" workbookViewId="0" topLeftCell="A109">
      <selection activeCell="T108" sqref="T108:V10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2" t="s">
        <v>1</v>
      </c>
    </row>
    <row r="2" spans="1:29" s="1" customFormat="1" ht="13.5" customHeight="1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3" t="s">
        <v>3</v>
      </c>
    </row>
    <row r="3" spans="1:29" s="1" customFormat="1" ht="13.5" customHeight="1">
      <c r="A3" s="66" t="s">
        <v>158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19" t="s">
        <v>4</v>
      </c>
      <c r="AA3" s="19"/>
      <c r="AB3" s="19"/>
      <c r="AC3" s="4">
        <v>42767</v>
      </c>
    </row>
    <row r="4" spans="1:29" s="1" customFormat="1" ht="13.5" customHeight="1">
      <c r="A4" s="16" t="s">
        <v>5</v>
      </c>
      <c r="B4" s="16"/>
      <c r="C4" s="16"/>
      <c r="D4" s="16"/>
      <c r="E4" s="16"/>
      <c r="F4" s="65" t="s">
        <v>6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19" t="s">
        <v>7</v>
      </c>
      <c r="Z4" s="19"/>
      <c r="AA4" s="19"/>
      <c r="AB4" s="19"/>
      <c r="AC4" s="6" t="s">
        <v>9</v>
      </c>
    </row>
    <row r="5" spans="1:29" s="1" customFormat="1" ht="13.5" customHeight="1">
      <c r="A5" s="16"/>
      <c r="B5" s="16"/>
      <c r="C5" s="16"/>
      <c r="D5" s="16"/>
      <c r="E5" s="16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19" t="s">
        <v>8</v>
      </c>
      <c r="Z5" s="19"/>
      <c r="AA5" s="19"/>
      <c r="AB5" s="19"/>
      <c r="AC5" s="6" t="s">
        <v>10</v>
      </c>
    </row>
    <row r="6" spans="1:29" s="1" customFormat="1" ht="13.5" customHeight="1">
      <c r="A6" s="16" t="s">
        <v>11</v>
      </c>
      <c r="B6" s="16"/>
      <c r="C6" s="16"/>
      <c r="D6" s="16"/>
      <c r="E6" s="16"/>
      <c r="F6" s="16"/>
      <c r="G6" s="65" t="s">
        <v>12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19" t="s">
        <v>13</v>
      </c>
      <c r="Z6" s="19"/>
      <c r="AA6" s="19"/>
      <c r="AB6" s="19"/>
      <c r="AC6" s="6" t="s">
        <v>14</v>
      </c>
    </row>
    <row r="7" spans="1:29" s="1" customFormat="1" ht="13.5" customHeight="1">
      <c r="A7" s="5" t="s">
        <v>15</v>
      </c>
      <c r="B7" s="16" t="s">
        <v>16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6" t="s">
        <v>10</v>
      </c>
    </row>
    <row r="8" spans="1:29" s="1" customFormat="1" ht="13.5" customHeight="1">
      <c r="A8" s="16" t="s">
        <v>17</v>
      </c>
      <c r="B8" s="16"/>
      <c r="C8" s="16"/>
      <c r="D8" s="16"/>
      <c r="E8" s="16" t="s">
        <v>18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9" t="s">
        <v>19</v>
      </c>
      <c r="Y8" s="19"/>
      <c r="Z8" s="19"/>
      <c r="AA8" s="19"/>
      <c r="AB8" s="19"/>
      <c r="AC8" s="7" t="s">
        <v>20</v>
      </c>
    </row>
    <row r="9" spans="1:29" s="1" customFormat="1" ht="13.5" customHeight="1">
      <c r="A9" s="49" t="s">
        <v>21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s="1" customFormat="1" ht="34.5" customHeight="1">
      <c r="A10" s="50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23</v>
      </c>
      <c r="N10" s="50"/>
      <c r="O10" s="50"/>
      <c r="P10" s="50" t="s">
        <v>24</v>
      </c>
      <c r="Q10" s="50"/>
      <c r="R10" s="50"/>
      <c r="S10" s="52" t="s">
        <v>25</v>
      </c>
      <c r="T10" s="52"/>
      <c r="U10" s="52"/>
      <c r="V10" s="52" t="s">
        <v>26</v>
      </c>
      <c r="W10" s="52"/>
      <c r="X10" s="52"/>
      <c r="Y10" s="52"/>
      <c r="Z10" s="52"/>
      <c r="AA10" s="53" t="s">
        <v>27</v>
      </c>
      <c r="AB10" s="53"/>
      <c r="AC10" s="53"/>
    </row>
    <row r="11" spans="1:29" s="1" customFormat="1" ht="12.75" customHeight="1">
      <c r="A11" s="47" t="s">
        <v>28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 t="s">
        <v>29</v>
      </c>
      <c r="N11" s="47"/>
      <c r="O11" s="47"/>
      <c r="P11" s="47" t="s">
        <v>30</v>
      </c>
      <c r="Q11" s="47"/>
      <c r="R11" s="47"/>
      <c r="S11" s="48" t="s">
        <v>31</v>
      </c>
      <c r="T11" s="48"/>
      <c r="U11" s="48"/>
      <c r="V11" s="48" t="s">
        <v>32</v>
      </c>
      <c r="W11" s="48"/>
      <c r="X11" s="48"/>
      <c r="Y11" s="48"/>
      <c r="Z11" s="48"/>
      <c r="AA11" s="51" t="s">
        <v>33</v>
      </c>
      <c r="AB11" s="51"/>
      <c r="AC11" s="51"/>
    </row>
    <row r="12" spans="1:29" s="1" customFormat="1" ht="13.5" customHeight="1">
      <c r="A12" s="42" t="s">
        <v>34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 t="s">
        <v>35</v>
      </c>
      <c r="N12" s="43"/>
      <c r="O12" s="43"/>
      <c r="P12" s="43" t="s">
        <v>36</v>
      </c>
      <c r="Q12" s="43"/>
      <c r="R12" s="43"/>
      <c r="S12" s="45">
        <f>SUM(S13:U50)</f>
        <v>39302198</v>
      </c>
      <c r="T12" s="45"/>
      <c r="U12" s="45"/>
      <c r="V12" s="45">
        <f>SUM(V13:Z51)</f>
        <v>-19862637.009999998</v>
      </c>
      <c r="W12" s="45"/>
      <c r="X12" s="45"/>
      <c r="Y12" s="45"/>
      <c r="Z12" s="45"/>
      <c r="AA12" s="63">
        <f>S12-V12</f>
        <v>59164835.01</v>
      </c>
      <c r="AB12" s="63"/>
      <c r="AC12" s="63"/>
    </row>
    <row r="13" spans="1:29" s="1" customFormat="1" ht="45" customHeight="1">
      <c r="A13" s="8" t="s">
        <v>160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 t="s">
        <v>35</v>
      </c>
      <c r="N13" s="9"/>
      <c r="O13" s="9"/>
      <c r="P13" s="9" t="s">
        <v>159</v>
      </c>
      <c r="Q13" s="9"/>
      <c r="R13" s="9"/>
      <c r="S13" s="11">
        <v>219240</v>
      </c>
      <c r="T13" s="11"/>
      <c r="U13" s="11"/>
      <c r="V13" s="11">
        <v>11063.31</v>
      </c>
      <c r="W13" s="11"/>
      <c r="X13" s="11"/>
      <c r="Y13" s="11"/>
      <c r="Z13" s="11"/>
      <c r="AA13" s="13">
        <f>S13-V13</f>
        <v>208176.69</v>
      </c>
      <c r="AB13" s="13"/>
      <c r="AC13" s="13"/>
    </row>
    <row r="14" spans="1:29" s="1" customFormat="1" ht="45" customHeight="1">
      <c r="A14" s="8" t="s">
        <v>162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 t="s">
        <v>35</v>
      </c>
      <c r="N14" s="9"/>
      <c r="O14" s="9"/>
      <c r="P14" s="9" t="s">
        <v>161</v>
      </c>
      <c r="Q14" s="9"/>
      <c r="R14" s="9"/>
      <c r="S14" s="11">
        <v>3410</v>
      </c>
      <c r="T14" s="11"/>
      <c r="U14" s="11"/>
      <c r="V14" s="11">
        <v>125.41</v>
      </c>
      <c r="W14" s="11"/>
      <c r="X14" s="11"/>
      <c r="Y14" s="11"/>
      <c r="Z14" s="11"/>
      <c r="AA14" s="13">
        <f>S14-V14</f>
        <v>3284.59</v>
      </c>
      <c r="AB14" s="13"/>
      <c r="AC14" s="13"/>
    </row>
    <row r="15" spans="1:29" s="1" customFormat="1" ht="45" customHeight="1">
      <c r="A15" s="8" t="s">
        <v>164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 t="s">
        <v>35</v>
      </c>
      <c r="N15" s="9"/>
      <c r="O15" s="9"/>
      <c r="P15" s="9" t="s">
        <v>163</v>
      </c>
      <c r="Q15" s="9"/>
      <c r="R15" s="9"/>
      <c r="S15" s="11">
        <v>250908</v>
      </c>
      <c r="T15" s="11"/>
      <c r="U15" s="11"/>
      <c r="V15" s="11">
        <v>23226.56</v>
      </c>
      <c r="W15" s="11"/>
      <c r="X15" s="11"/>
      <c r="Y15" s="11"/>
      <c r="Z15" s="11"/>
      <c r="AA15" s="13">
        <f>S15-V15</f>
        <v>227681.44</v>
      </c>
      <c r="AB15" s="13"/>
      <c r="AC15" s="13"/>
    </row>
    <row r="16" spans="1:29" s="1" customFormat="1" ht="45" customHeight="1">
      <c r="A16" s="15" t="s">
        <v>174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 t="s">
        <v>35</v>
      </c>
      <c r="N16" s="9"/>
      <c r="O16" s="9"/>
      <c r="P16" s="14" t="s">
        <v>173</v>
      </c>
      <c r="Q16" s="9"/>
      <c r="R16" s="9"/>
      <c r="S16" s="10">
        <v>13642</v>
      </c>
      <c r="T16" s="11"/>
      <c r="U16" s="11"/>
      <c r="V16" s="11">
        <v>-754.46</v>
      </c>
      <c r="W16" s="11"/>
      <c r="X16" s="11"/>
      <c r="Y16" s="11"/>
      <c r="Z16" s="11"/>
      <c r="AA16" s="12" t="s">
        <v>39</v>
      </c>
      <c r="AB16" s="13"/>
      <c r="AC16" s="13"/>
    </row>
    <row r="17" spans="1:29" s="1" customFormat="1" ht="45" customHeight="1">
      <c r="A17" s="8" t="s">
        <v>37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 t="s">
        <v>35</v>
      </c>
      <c r="N17" s="9"/>
      <c r="O17" s="9"/>
      <c r="P17" s="9" t="s">
        <v>38</v>
      </c>
      <c r="Q17" s="9"/>
      <c r="R17" s="9"/>
      <c r="S17" s="11">
        <f>10655000</f>
        <v>10655000</v>
      </c>
      <c r="T17" s="11"/>
      <c r="U17" s="11"/>
      <c r="V17" s="11" t="s">
        <v>39</v>
      </c>
      <c r="W17" s="11"/>
      <c r="X17" s="11"/>
      <c r="Y17" s="11"/>
      <c r="Z17" s="11"/>
      <c r="AA17" s="12" t="s">
        <v>39</v>
      </c>
      <c r="AB17" s="13"/>
      <c r="AC17" s="13"/>
    </row>
    <row r="18" spans="1:29" s="1" customFormat="1" ht="45" customHeight="1">
      <c r="A18" s="8" t="s">
        <v>37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 t="s">
        <v>35</v>
      </c>
      <c r="N18" s="9"/>
      <c r="O18" s="9"/>
      <c r="P18" s="9" t="s">
        <v>40</v>
      </c>
      <c r="Q18" s="9"/>
      <c r="R18" s="9"/>
      <c r="S18" s="38" t="s">
        <v>39</v>
      </c>
      <c r="T18" s="38"/>
      <c r="U18" s="38"/>
      <c r="V18" s="11">
        <v>820916.7</v>
      </c>
      <c r="W18" s="11"/>
      <c r="X18" s="11"/>
      <c r="Y18" s="11"/>
      <c r="Z18" s="11"/>
      <c r="AA18" s="12" t="s">
        <v>39</v>
      </c>
      <c r="AB18" s="13"/>
      <c r="AC18" s="13"/>
    </row>
    <row r="19" spans="1:29" s="1" customFormat="1" ht="45" customHeight="1">
      <c r="A19" s="8" t="s">
        <v>37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 t="s">
        <v>35</v>
      </c>
      <c r="N19" s="9"/>
      <c r="O19" s="9"/>
      <c r="P19" s="9" t="s">
        <v>41</v>
      </c>
      <c r="Q19" s="9"/>
      <c r="R19" s="9"/>
      <c r="S19" s="38" t="s">
        <v>39</v>
      </c>
      <c r="T19" s="38"/>
      <c r="U19" s="38"/>
      <c r="V19" s="11">
        <v>5.2</v>
      </c>
      <c r="W19" s="11"/>
      <c r="X19" s="11"/>
      <c r="Y19" s="11"/>
      <c r="Z19" s="11"/>
      <c r="AA19" s="12" t="s">
        <v>39</v>
      </c>
      <c r="AB19" s="13"/>
      <c r="AC19" s="13"/>
    </row>
    <row r="20" spans="1:29" s="1" customFormat="1" ht="45" customHeight="1">
      <c r="A20" s="8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 t="s">
        <v>35</v>
      </c>
      <c r="N20" s="9"/>
      <c r="O20" s="9"/>
      <c r="P20" s="9" t="s">
        <v>42</v>
      </c>
      <c r="Q20" s="9"/>
      <c r="R20" s="9"/>
      <c r="S20" s="38" t="s">
        <v>39</v>
      </c>
      <c r="T20" s="38"/>
      <c r="U20" s="38"/>
      <c r="V20" s="11">
        <v>1219.67</v>
      </c>
      <c r="W20" s="11"/>
      <c r="X20" s="11"/>
      <c r="Y20" s="11"/>
      <c r="Z20" s="11"/>
      <c r="AA20" s="12" t="s">
        <v>39</v>
      </c>
      <c r="AB20" s="13"/>
      <c r="AC20" s="13"/>
    </row>
    <row r="21" spans="1:29" s="1" customFormat="1" ht="45" customHeight="1" hidden="1">
      <c r="A21" s="8" t="s">
        <v>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 t="s">
        <v>35</v>
      </c>
      <c r="N21" s="9"/>
      <c r="O21" s="9"/>
      <c r="P21" s="9" t="s">
        <v>43</v>
      </c>
      <c r="Q21" s="9"/>
      <c r="R21" s="9"/>
      <c r="S21" s="38" t="s">
        <v>39</v>
      </c>
      <c r="T21" s="38"/>
      <c r="U21" s="38"/>
      <c r="V21" s="11">
        <v>0</v>
      </c>
      <c r="W21" s="11"/>
      <c r="X21" s="11"/>
      <c r="Y21" s="11"/>
      <c r="Z21" s="11"/>
      <c r="AA21" s="13" t="e">
        <f aca="true" t="shared" si="0" ref="AA21:AA26">S21-V21</f>
        <v>#VALUE!</v>
      </c>
      <c r="AB21" s="13"/>
      <c r="AC21" s="13"/>
    </row>
    <row r="22" spans="1:29" s="1" customFormat="1" ht="57.75" customHeight="1" hidden="1">
      <c r="A22" s="8" t="s">
        <v>44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 t="s">
        <v>35</v>
      </c>
      <c r="N22" s="9"/>
      <c r="O22" s="9"/>
      <c r="P22" s="9" t="s">
        <v>45</v>
      </c>
      <c r="Q22" s="9"/>
      <c r="R22" s="9"/>
      <c r="S22" s="38" t="s">
        <v>39</v>
      </c>
      <c r="T22" s="38"/>
      <c r="U22" s="38"/>
      <c r="V22" s="11">
        <v>0</v>
      </c>
      <c r="W22" s="11"/>
      <c r="X22" s="11"/>
      <c r="Y22" s="11"/>
      <c r="Z22" s="11"/>
      <c r="AA22" s="13" t="e">
        <f t="shared" si="0"/>
        <v>#VALUE!</v>
      </c>
      <c r="AB22" s="13"/>
      <c r="AC22" s="13"/>
    </row>
    <row r="23" spans="1:29" s="1" customFormat="1" ht="57.75" customHeight="1" hidden="1">
      <c r="A23" s="8" t="s">
        <v>44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 t="s">
        <v>35</v>
      </c>
      <c r="N23" s="9"/>
      <c r="O23" s="9"/>
      <c r="P23" s="9" t="s">
        <v>46</v>
      </c>
      <c r="Q23" s="9"/>
      <c r="R23" s="9"/>
      <c r="S23" s="38" t="s">
        <v>39</v>
      </c>
      <c r="T23" s="38"/>
      <c r="U23" s="38"/>
      <c r="V23" s="11">
        <v>0</v>
      </c>
      <c r="W23" s="11"/>
      <c r="X23" s="11"/>
      <c r="Y23" s="11"/>
      <c r="Z23" s="11"/>
      <c r="AA23" s="13" t="e">
        <f t="shared" si="0"/>
        <v>#VALUE!</v>
      </c>
      <c r="AB23" s="13"/>
      <c r="AC23" s="13"/>
    </row>
    <row r="24" spans="1:29" s="1" customFormat="1" ht="58.5" customHeight="1" hidden="1">
      <c r="A24" s="8" t="s">
        <v>44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 t="s">
        <v>35</v>
      </c>
      <c r="N24" s="9"/>
      <c r="O24" s="9"/>
      <c r="P24" s="9" t="s">
        <v>47</v>
      </c>
      <c r="Q24" s="9"/>
      <c r="R24" s="9"/>
      <c r="S24" s="38" t="s">
        <v>39</v>
      </c>
      <c r="T24" s="38"/>
      <c r="U24" s="38"/>
      <c r="V24" s="11">
        <v>0</v>
      </c>
      <c r="W24" s="11"/>
      <c r="X24" s="11"/>
      <c r="Y24" s="11"/>
      <c r="Z24" s="11"/>
      <c r="AA24" s="13" t="e">
        <f t="shared" si="0"/>
        <v>#VALUE!</v>
      </c>
      <c r="AB24" s="13"/>
      <c r="AC24" s="13"/>
    </row>
    <row r="25" spans="1:29" s="1" customFormat="1" ht="24" customHeight="1" hidden="1">
      <c r="A25" s="8" t="s">
        <v>48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 t="s">
        <v>35</v>
      </c>
      <c r="N25" s="9"/>
      <c r="O25" s="9"/>
      <c r="P25" s="9" t="s">
        <v>49</v>
      </c>
      <c r="Q25" s="9"/>
      <c r="R25" s="9"/>
      <c r="S25" s="38" t="s">
        <v>39</v>
      </c>
      <c r="T25" s="38"/>
      <c r="U25" s="38"/>
      <c r="V25" s="11">
        <v>0</v>
      </c>
      <c r="W25" s="11"/>
      <c r="X25" s="11"/>
      <c r="Y25" s="11"/>
      <c r="Z25" s="11"/>
      <c r="AA25" s="13" t="e">
        <f t="shared" si="0"/>
        <v>#VALUE!</v>
      </c>
      <c r="AB25" s="13"/>
      <c r="AC25" s="13"/>
    </row>
    <row r="26" spans="1:29" s="1" customFormat="1" ht="24" customHeight="1" hidden="1">
      <c r="A26" s="8" t="s">
        <v>48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 t="s">
        <v>35</v>
      </c>
      <c r="N26" s="9"/>
      <c r="O26" s="9"/>
      <c r="P26" s="9" t="s">
        <v>50</v>
      </c>
      <c r="Q26" s="9"/>
      <c r="R26" s="9"/>
      <c r="S26" s="38" t="s">
        <v>39</v>
      </c>
      <c r="T26" s="38"/>
      <c r="U26" s="38"/>
      <c r="V26" s="11">
        <v>0</v>
      </c>
      <c r="W26" s="11"/>
      <c r="X26" s="11"/>
      <c r="Y26" s="11"/>
      <c r="Z26" s="11"/>
      <c r="AA26" s="13" t="e">
        <f t="shared" si="0"/>
        <v>#VALUE!</v>
      </c>
      <c r="AB26" s="13"/>
      <c r="AC26" s="13"/>
    </row>
    <row r="27" spans="1:29" s="1" customFormat="1" ht="16.5" customHeight="1">
      <c r="A27" s="8" t="s">
        <v>166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 t="s">
        <v>35</v>
      </c>
      <c r="N27" s="9"/>
      <c r="O27" s="9"/>
      <c r="P27" s="9" t="s">
        <v>165</v>
      </c>
      <c r="Q27" s="9"/>
      <c r="R27" s="9"/>
      <c r="S27" s="11">
        <v>113000</v>
      </c>
      <c r="T27" s="11"/>
      <c r="U27" s="11"/>
      <c r="V27" s="11" t="s">
        <v>39</v>
      </c>
      <c r="W27" s="11"/>
      <c r="X27" s="11"/>
      <c r="Y27" s="11"/>
      <c r="Z27" s="11"/>
      <c r="AA27" s="13" t="s">
        <v>39</v>
      </c>
      <c r="AB27" s="13"/>
      <c r="AC27" s="13"/>
    </row>
    <row r="28" spans="1:29" s="1" customFormat="1" ht="39" customHeight="1">
      <c r="A28" s="8" t="s">
        <v>199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 t="s">
        <v>35</v>
      </c>
      <c r="N28" s="9"/>
      <c r="O28" s="9"/>
      <c r="P28" s="9" t="s">
        <v>198</v>
      </c>
      <c r="Q28" s="9"/>
      <c r="R28" s="9"/>
      <c r="S28" s="10" t="s">
        <v>39</v>
      </c>
      <c r="T28" s="11"/>
      <c r="U28" s="11"/>
      <c r="V28" s="11">
        <v>18775.5</v>
      </c>
      <c r="W28" s="11"/>
      <c r="X28" s="11"/>
      <c r="Y28" s="11"/>
      <c r="Z28" s="11"/>
      <c r="AA28" s="12" t="s">
        <v>39</v>
      </c>
      <c r="AB28" s="13"/>
      <c r="AC28" s="13"/>
    </row>
    <row r="29" spans="1:29" s="1" customFormat="1" ht="26.25" customHeight="1">
      <c r="A29" s="15" t="s">
        <v>176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 t="s">
        <v>35</v>
      </c>
      <c r="N29" s="9"/>
      <c r="O29" s="9"/>
      <c r="P29" s="14" t="s">
        <v>175</v>
      </c>
      <c r="Q29" s="9"/>
      <c r="R29" s="9"/>
      <c r="S29" s="10" t="s">
        <v>39</v>
      </c>
      <c r="T29" s="11"/>
      <c r="U29" s="11"/>
      <c r="V29" s="11">
        <v>-24.84</v>
      </c>
      <c r="W29" s="11"/>
      <c r="X29" s="11"/>
      <c r="Y29" s="11"/>
      <c r="Z29" s="11"/>
      <c r="AA29" s="12" t="s">
        <v>39</v>
      </c>
      <c r="AB29" s="13"/>
      <c r="AC29" s="13"/>
    </row>
    <row r="30" spans="1:29" s="1" customFormat="1" ht="37.5" customHeight="1">
      <c r="A30" s="15" t="s">
        <v>178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 t="s">
        <v>35</v>
      </c>
      <c r="N30" s="9"/>
      <c r="O30" s="9"/>
      <c r="P30" s="14" t="s">
        <v>177</v>
      </c>
      <c r="Q30" s="9"/>
      <c r="R30" s="9"/>
      <c r="S30" s="10" t="s">
        <v>39</v>
      </c>
      <c r="T30" s="11"/>
      <c r="U30" s="11"/>
      <c r="V30" s="11">
        <v>500</v>
      </c>
      <c r="W30" s="11"/>
      <c r="X30" s="11"/>
      <c r="Y30" s="11"/>
      <c r="Z30" s="11"/>
      <c r="AA30" s="12" t="s">
        <v>39</v>
      </c>
      <c r="AB30" s="13"/>
      <c r="AC30" s="13"/>
    </row>
    <row r="31" spans="1:29" s="1" customFormat="1" ht="24" customHeight="1">
      <c r="A31" s="8" t="s">
        <v>51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 t="s">
        <v>35</v>
      </c>
      <c r="N31" s="9"/>
      <c r="O31" s="9"/>
      <c r="P31" s="9" t="s">
        <v>52</v>
      </c>
      <c r="Q31" s="9"/>
      <c r="R31" s="9"/>
      <c r="S31" s="11">
        <f>300000</f>
        <v>300000</v>
      </c>
      <c r="T31" s="11"/>
      <c r="U31" s="11"/>
      <c r="V31" s="11" t="s">
        <v>39</v>
      </c>
      <c r="W31" s="11"/>
      <c r="X31" s="11"/>
      <c r="Y31" s="11"/>
      <c r="Z31" s="11"/>
      <c r="AA31" s="12" t="s">
        <v>39</v>
      </c>
      <c r="AB31" s="13"/>
      <c r="AC31" s="13"/>
    </row>
    <row r="32" spans="1:29" s="1" customFormat="1" ht="26.25" customHeight="1">
      <c r="A32" s="8" t="s">
        <v>53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 t="s">
        <v>35</v>
      </c>
      <c r="N32" s="9"/>
      <c r="O32" s="9"/>
      <c r="P32" s="9" t="s">
        <v>54</v>
      </c>
      <c r="Q32" s="9"/>
      <c r="R32" s="9"/>
      <c r="S32" s="38" t="s">
        <v>39</v>
      </c>
      <c r="T32" s="38"/>
      <c r="U32" s="38"/>
      <c r="V32" s="11">
        <v>13808.87</v>
      </c>
      <c r="W32" s="11"/>
      <c r="X32" s="11"/>
      <c r="Y32" s="11"/>
      <c r="Z32" s="11"/>
      <c r="AA32" s="12" t="s">
        <v>39</v>
      </c>
      <c r="AB32" s="13"/>
      <c r="AC32" s="13"/>
    </row>
    <row r="33" spans="1:29" s="1" customFormat="1" ht="27" customHeight="1">
      <c r="A33" s="8" t="s">
        <v>53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 t="s">
        <v>35</v>
      </c>
      <c r="N33" s="9"/>
      <c r="O33" s="9"/>
      <c r="P33" s="9" t="s">
        <v>55</v>
      </c>
      <c r="Q33" s="9"/>
      <c r="R33" s="9"/>
      <c r="S33" s="38" t="s">
        <v>39</v>
      </c>
      <c r="T33" s="38"/>
      <c r="U33" s="38"/>
      <c r="V33" s="11">
        <v>2891.02</v>
      </c>
      <c r="W33" s="11"/>
      <c r="X33" s="11"/>
      <c r="Y33" s="11"/>
      <c r="Z33" s="11"/>
      <c r="AA33" s="12" t="s">
        <v>39</v>
      </c>
      <c r="AB33" s="13"/>
      <c r="AC33" s="13"/>
    </row>
    <row r="34" spans="1:29" s="1" customFormat="1" ht="26.25" customHeight="1">
      <c r="A34" s="8" t="s">
        <v>53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 t="s">
        <v>35</v>
      </c>
      <c r="N34" s="9"/>
      <c r="O34" s="9"/>
      <c r="P34" s="9" t="s">
        <v>56</v>
      </c>
      <c r="Q34" s="9"/>
      <c r="R34" s="9"/>
      <c r="S34" s="38" t="s">
        <v>39</v>
      </c>
      <c r="T34" s="38"/>
      <c r="U34" s="38"/>
      <c r="V34" s="11">
        <v>-5.34</v>
      </c>
      <c r="W34" s="11"/>
      <c r="X34" s="11"/>
      <c r="Y34" s="11"/>
      <c r="Z34" s="11"/>
      <c r="AA34" s="12" t="s">
        <v>39</v>
      </c>
      <c r="AB34" s="13"/>
      <c r="AC34" s="13"/>
    </row>
    <row r="35" spans="1:29" s="1" customFormat="1" ht="24" customHeight="1">
      <c r="A35" s="8" t="s">
        <v>57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 t="s">
        <v>35</v>
      </c>
      <c r="N35" s="9"/>
      <c r="O35" s="9"/>
      <c r="P35" s="9" t="s">
        <v>58</v>
      </c>
      <c r="Q35" s="9"/>
      <c r="R35" s="9"/>
      <c r="S35" s="11">
        <f>120000</f>
        <v>120000</v>
      </c>
      <c r="T35" s="11"/>
      <c r="U35" s="11"/>
      <c r="V35" s="11" t="s">
        <v>39</v>
      </c>
      <c r="W35" s="11"/>
      <c r="X35" s="11"/>
      <c r="Y35" s="11"/>
      <c r="Z35" s="11"/>
      <c r="AA35" s="12" t="s">
        <v>39</v>
      </c>
      <c r="AB35" s="13"/>
      <c r="AC35" s="13"/>
    </row>
    <row r="36" spans="1:29" s="1" customFormat="1" ht="24" customHeight="1">
      <c r="A36" s="8" t="s">
        <v>59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 t="s">
        <v>35</v>
      </c>
      <c r="N36" s="9"/>
      <c r="O36" s="9"/>
      <c r="P36" s="9" t="s">
        <v>60</v>
      </c>
      <c r="Q36" s="9"/>
      <c r="R36" s="9"/>
      <c r="S36" s="38" t="s">
        <v>39</v>
      </c>
      <c r="T36" s="38"/>
      <c r="U36" s="38"/>
      <c r="V36" s="11">
        <v>19624</v>
      </c>
      <c r="W36" s="11"/>
      <c r="X36" s="11"/>
      <c r="Y36" s="11"/>
      <c r="Z36" s="11"/>
      <c r="AA36" s="12" t="s">
        <v>39</v>
      </c>
      <c r="AB36" s="13"/>
      <c r="AC36" s="13"/>
    </row>
    <row r="37" spans="1:29" s="1" customFormat="1" ht="24" customHeight="1" hidden="1">
      <c r="A37" s="8" t="s">
        <v>59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 t="s">
        <v>35</v>
      </c>
      <c r="N37" s="9"/>
      <c r="O37" s="9"/>
      <c r="P37" s="9" t="s">
        <v>61</v>
      </c>
      <c r="Q37" s="9"/>
      <c r="R37" s="9"/>
      <c r="S37" s="38" t="s">
        <v>39</v>
      </c>
      <c r="T37" s="38"/>
      <c r="U37" s="38"/>
      <c r="V37" s="11">
        <v>0</v>
      </c>
      <c r="W37" s="11"/>
      <c r="X37" s="11"/>
      <c r="Y37" s="11"/>
      <c r="Z37" s="11"/>
      <c r="AA37" s="13" t="e">
        <f>S37-V37</f>
        <v>#VALUE!</v>
      </c>
      <c r="AB37" s="13"/>
      <c r="AC37" s="13"/>
    </row>
    <row r="38" spans="1:29" s="1" customFormat="1" ht="24" customHeight="1">
      <c r="A38" s="8" t="s">
        <v>62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 t="s">
        <v>35</v>
      </c>
      <c r="N38" s="9"/>
      <c r="O38" s="9"/>
      <c r="P38" s="9" t="s">
        <v>63</v>
      </c>
      <c r="Q38" s="9"/>
      <c r="R38" s="9"/>
      <c r="S38" s="11">
        <f>5000</f>
        <v>5000</v>
      </c>
      <c r="T38" s="11"/>
      <c r="U38" s="11"/>
      <c r="V38" s="11" t="s">
        <v>39</v>
      </c>
      <c r="W38" s="11"/>
      <c r="X38" s="11"/>
      <c r="Y38" s="11"/>
      <c r="Z38" s="11"/>
      <c r="AA38" s="12" t="s">
        <v>39</v>
      </c>
      <c r="AB38" s="13"/>
      <c r="AC38" s="13"/>
    </row>
    <row r="39" spans="1:29" s="1" customFormat="1" ht="24" customHeight="1">
      <c r="A39" s="8" t="s">
        <v>64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 t="s">
        <v>35</v>
      </c>
      <c r="N39" s="9"/>
      <c r="O39" s="9"/>
      <c r="P39" s="9" t="s">
        <v>65</v>
      </c>
      <c r="Q39" s="9"/>
      <c r="R39" s="9"/>
      <c r="S39" s="38" t="s">
        <v>39</v>
      </c>
      <c r="T39" s="38"/>
      <c r="U39" s="38"/>
      <c r="V39" s="11">
        <v>81</v>
      </c>
      <c r="W39" s="11"/>
      <c r="X39" s="11"/>
      <c r="Y39" s="11"/>
      <c r="Z39" s="11"/>
      <c r="AA39" s="12" t="s">
        <v>39</v>
      </c>
      <c r="AB39" s="13"/>
      <c r="AC39" s="13"/>
    </row>
    <row r="40" spans="1:29" s="1" customFormat="1" ht="24" customHeight="1">
      <c r="A40" s="8" t="s">
        <v>64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35</v>
      </c>
      <c r="N40" s="9"/>
      <c r="O40" s="9"/>
      <c r="P40" s="9" t="s">
        <v>66</v>
      </c>
      <c r="Q40" s="9"/>
      <c r="R40" s="9"/>
      <c r="S40" s="38" t="s">
        <v>39</v>
      </c>
      <c r="T40" s="38"/>
      <c r="U40" s="38"/>
      <c r="V40" s="11">
        <v>5.97</v>
      </c>
      <c r="W40" s="11"/>
      <c r="X40" s="11"/>
      <c r="Y40" s="11"/>
      <c r="Z40" s="11"/>
      <c r="AA40" s="12" t="s">
        <v>39</v>
      </c>
      <c r="AB40" s="13"/>
      <c r="AC40" s="13"/>
    </row>
    <row r="41" spans="1:29" s="1" customFormat="1" ht="45" customHeight="1">
      <c r="A41" s="8" t="s">
        <v>67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35</v>
      </c>
      <c r="N41" s="9"/>
      <c r="O41" s="9"/>
      <c r="P41" s="9" t="s">
        <v>68</v>
      </c>
      <c r="Q41" s="9"/>
      <c r="R41" s="9"/>
      <c r="S41" s="11">
        <f>32000</f>
        <v>32000</v>
      </c>
      <c r="T41" s="11"/>
      <c r="U41" s="11"/>
      <c r="V41" s="11" t="s">
        <v>39</v>
      </c>
      <c r="W41" s="11"/>
      <c r="X41" s="11"/>
      <c r="Y41" s="11"/>
      <c r="Z41" s="11"/>
      <c r="AA41" s="12" t="s">
        <v>39</v>
      </c>
      <c r="AB41" s="13"/>
      <c r="AC41" s="13"/>
    </row>
    <row r="42" spans="1:29" s="1" customFormat="1" ht="45" customHeight="1">
      <c r="A42" s="8" t="s">
        <v>67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35</v>
      </c>
      <c r="N42" s="9"/>
      <c r="O42" s="9"/>
      <c r="P42" s="9" t="s">
        <v>69</v>
      </c>
      <c r="Q42" s="9"/>
      <c r="R42" s="9"/>
      <c r="S42" s="38" t="s">
        <v>39</v>
      </c>
      <c r="T42" s="38"/>
      <c r="U42" s="38"/>
      <c r="V42" s="11">
        <v>1630</v>
      </c>
      <c r="W42" s="11"/>
      <c r="X42" s="11"/>
      <c r="Y42" s="11"/>
      <c r="Z42" s="11"/>
      <c r="AA42" s="12" t="s">
        <v>39</v>
      </c>
      <c r="AB42" s="13"/>
      <c r="AC42" s="13"/>
    </row>
    <row r="43" spans="1:29" s="1" customFormat="1" ht="24" customHeight="1">
      <c r="A43" s="8" t="s">
        <v>70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35</v>
      </c>
      <c r="N43" s="9"/>
      <c r="O43" s="9"/>
      <c r="P43" s="9" t="s">
        <v>71</v>
      </c>
      <c r="Q43" s="9"/>
      <c r="R43" s="9"/>
      <c r="S43" s="11">
        <f>240000</f>
        <v>240000</v>
      </c>
      <c r="T43" s="11"/>
      <c r="U43" s="11"/>
      <c r="V43" s="11">
        <v>0</v>
      </c>
      <c r="W43" s="11"/>
      <c r="X43" s="11"/>
      <c r="Y43" s="11"/>
      <c r="Z43" s="11"/>
      <c r="AA43" s="13">
        <f aca="true" t="shared" si="1" ref="AA43:AA50">S43-V43</f>
        <v>240000</v>
      </c>
      <c r="AB43" s="13"/>
      <c r="AC43" s="13"/>
    </row>
    <row r="44" spans="1:29" s="1" customFormat="1" ht="45" customHeight="1">
      <c r="A44" s="8" t="s">
        <v>72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35</v>
      </c>
      <c r="N44" s="9"/>
      <c r="O44" s="9"/>
      <c r="P44" s="9" t="s">
        <v>73</v>
      </c>
      <c r="Q44" s="9"/>
      <c r="R44" s="9"/>
      <c r="S44" s="11">
        <f>80000</f>
        <v>80000</v>
      </c>
      <c r="T44" s="11"/>
      <c r="U44" s="11"/>
      <c r="V44" s="11">
        <v>6460.82</v>
      </c>
      <c r="W44" s="11"/>
      <c r="X44" s="11"/>
      <c r="Y44" s="11"/>
      <c r="Z44" s="11"/>
      <c r="AA44" s="13">
        <f t="shared" si="1"/>
        <v>73539.18</v>
      </c>
      <c r="AB44" s="13"/>
      <c r="AC44" s="13"/>
    </row>
    <row r="45" spans="1:29" s="1" customFormat="1" ht="13.5" customHeight="1">
      <c r="A45" s="8" t="s">
        <v>74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35</v>
      </c>
      <c r="N45" s="9"/>
      <c r="O45" s="9"/>
      <c r="P45" s="9" t="s">
        <v>75</v>
      </c>
      <c r="Q45" s="9"/>
      <c r="R45" s="9"/>
      <c r="S45" s="11">
        <v>2000000</v>
      </c>
      <c r="T45" s="11"/>
      <c r="U45" s="11"/>
      <c r="V45" s="11">
        <v>0</v>
      </c>
      <c r="W45" s="11"/>
      <c r="X45" s="11"/>
      <c r="Y45" s="11"/>
      <c r="Z45" s="11"/>
      <c r="AA45" s="13">
        <f t="shared" si="1"/>
        <v>2000000</v>
      </c>
      <c r="AB45" s="13"/>
      <c r="AC45" s="13"/>
    </row>
    <row r="46" spans="1:29" s="1" customFormat="1" ht="13.5" customHeight="1">
      <c r="A46" s="8" t="s">
        <v>201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 t="s">
        <v>35</v>
      </c>
      <c r="N46" s="9"/>
      <c r="O46" s="9"/>
      <c r="P46" s="9" t="s">
        <v>200</v>
      </c>
      <c r="Q46" s="9"/>
      <c r="R46" s="9"/>
      <c r="S46" s="11">
        <v>0</v>
      </c>
      <c r="T46" s="11"/>
      <c r="U46" s="11"/>
      <c r="V46" s="11">
        <v>10585</v>
      </c>
      <c r="W46" s="11"/>
      <c r="X46" s="11"/>
      <c r="Y46" s="11"/>
      <c r="Z46" s="11"/>
      <c r="AA46" s="13">
        <f>S46-V46</f>
        <v>-10585</v>
      </c>
      <c r="AB46" s="13"/>
      <c r="AC46" s="13"/>
    </row>
    <row r="47" spans="1:29" s="1" customFormat="1" ht="24" customHeight="1">
      <c r="A47" s="8" t="s">
        <v>167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 t="s">
        <v>35</v>
      </c>
      <c r="N47" s="9"/>
      <c r="O47" s="9"/>
      <c r="P47" s="9" t="s">
        <v>168</v>
      </c>
      <c r="Q47" s="9"/>
      <c r="R47" s="9"/>
      <c r="S47" s="11">
        <v>3393800</v>
      </c>
      <c r="T47" s="11"/>
      <c r="U47" s="11"/>
      <c r="V47" s="11">
        <v>259800</v>
      </c>
      <c r="W47" s="11"/>
      <c r="X47" s="11"/>
      <c r="Y47" s="11"/>
      <c r="Z47" s="11"/>
      <c r="AA47" s="13">
        <f t="shared" si="1"/>
        <v>3134000</v>
      </c>
      <c r="AB47" s="13"/>
      <c r="AC47" s="13"/>
    </row>
    <row r="48" spans="1:29" s="1" customFormat="1" ht="24" customHeight="1">
      <c r="A48" s="8" t="s">
        <v>169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 t="s">
        <v>35</v>
      </c>
      <c r="N48" s="9"/>
      <c r="O48" s="9"/>
      <c r="P48" s="9" t="s">
        <v>170</v>
      </c>
      <c r="Q48" s="9"/>
      <c r="R48" s="9"/>
      <c r="S48" s="11">
        <v>8136900</v>
      </c>
      <c r="T48" s="11"/>
      <c r="U48" s="11"/>
      <c r="V48" s="11">
        <v>949305</v>
      </c>
      <c r="W48" s="11"/>
      <c r="X48" s="11"/>
      <c r="Y48" s="11"/>
      <c r="Z48" s="11"/>
      <c r="AA48" s="13">
        <f t="shared" si="1"/>
        <v>7187595</v>
      </c>
      <c r="AB48" s="13"/>
      <c r="AC48" s="13"/>
    </row>
    <row r="49" spans="1:29" s="1" customFormat="1" ht="24" customHeight="1">
      <c r="A49" s="8" t="s">
        <v>76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 t="s">
        <v>35</v>
      </c>
      <c r="N49" s="9"/>
      <c r="O49" s="9"/>
      <c r="P49" s="9" t="s">
        <v>171</v>
      </c>
      <c r="Q49" s="9"/>
      <c r="R49" s="9"/>
      <c r="S49" s="11">
        <f>80000</f>
        <v>80000</v>
      </c>
      <c r="T49" s="11"/>
      <c r="U49" s="11"/>
      <c r="V49" s="11">
        <v>0</v>
      </c>
      <c r="W49" s="11"/>
      <c r="X49" s="11"/>
      <c r="Y49" s="11"/>
      <c r="Z49" s="11"/>
      <c r="AA49" s="13">
        <f t="shared" si="1"/>
        <v>80000</v>
      </c>
      <c r="AB49" s="13"/>
      <c r="AC49" s="13"/>
    </row>
    <row r="50" spans="1:29" s="1" customFormat="1" ht="13.5" customHeight="1">
      <c r="A50" s="8" t="s">
        <v>77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 t="s">
        <v>35</v>
      </c>
      <c r="N50" s="9"/>
      <c r="O50" s="9"/>
      <c r="P50" s="9" t="s">
        <v>172</v>
      </c>
      <c r="Q50" s="9"/>
      <c r="R50" s="9"/>
      <c r="S50" s="11">
        <v>13659298</v>
      </c>
      <c r="T50" s="11"/>
      <c r="U50" s="11"/>
      <c r="V50" s="11">
        <v>0</v>
      </c>
      <c r="W50" s="11"/>
      <c r="X50" s="11"/>
      <c r="Y50" s="11"/>
      <c r="Z50" s="11"/>
      <c r="AA50" s="13">
        <f t="shared" si="1"/>
        <v>13659298</v>
      </c>
      <c r="AB50" s="13"/>
      <c r="AC50" s="13"/>
    </row>
    <row r="51" spans="1:29" s="1" customFormat="1" ht="27" customHeight="1">
      <c r="A51" s="15" t="s">
        <v>180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 t="s">
        <v>35</v>
      </c>
      <c r="N51" s="9"/>
      <c r="O51" s="9"/>
      <c r="P51" s="14" t="s">
        <v>179</v>
      </c>
      <c r="Q51" s="9"/>
      <c r="R51" s="9"/>
      <c r="S51" s="10" t="s">
        <v>39</v>
      </c>
      <c r="T51" s="11"/>
      <c r="U51" s="11"/>
      <c r="V51" s="11">
        <v>-22001876.4</v>
      </c>
      <c r="W51" s="11"/>
      <c r="X51" s="11"/>
      <c r="Y51" s="11"/>
      <c r="Z51" s="11"/>
      <c r="AA51" s="12" t="s">
        <v>39</v>
      </c>
      <c r="AB51" s="13"/>
      <c r="AC51" s="13"/>
    </row>
    <row r="52" spans="1:29" s="1" customFormat="1" ht="13.5" customHeight="1">
      <c r="A52" s="64" t="s">
        <v>10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</row>
    <row r="53" spans="1:29" s="1" customFormat="1" ht="13.5" customHeight="1">
      <c r="A53" s="49" t="s">
        <v>78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1:29" s="1" customFormat="1" ht="34.5" customHeight="1">
      <c r="A54" s="50" t="s">
        <v>22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 t="s">
        <v>23</v>
      </c>
      <c r="M54" s="50"/>
      <c r="N54" s="50"/>
      <c r="O54" s="50" t="s">
        <v>79</v>
      </c>
      <c r="P54" s="50"/>
      <c r="Q54" s="50"/>
      <c r="R54" s="52" t="s">
        <v>80</v>
      </c>
      <c r="S54" s="52"/>
      <c r="T54" s="52" t="s">
        <v>25</v>
      </c>
      <c r="U54" s="52"/>
      <c r="V54" s="52"/>
      <c r="W54" s="52" t="s">
        <v>26</v>
      </c>
      <c r="X54" s="52"/>
      <c r="Y54" s="52"/>
      <c r="Z54" s="52"/>
      <c r="AA54" s="52"/>
      <c r="AB54" s="53" t="s">
        <v>27</v>
      </c>
      <c r="AC54" s="53"/>
    </row>
    <row r="55" spans="1:29" s="1" customFormat="1" ht="13.5" customHeight="1">
      <c r="A55" s="47" t="s">
        <v>28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 t="s">
        <v>29</v>
      </c>
      <c r="M55" s="47"/>
      <c r="N55" s="47"/>
      <c r="O55" s="47" t="s">
        <v>30</v>
      </c>
      <c r="P55" s="47"/>
      <c r="Q55" s="47"/>
      <c r="R55" s="48" t="s">
        <v>31</v>
      </c>
      <c r="S55" s="48"/>
      <c r="T55" s="48" t="s">
        <v>32</v>
      </c>
      <c r="U55" s="48"/>
      <c r="V55" s="48"/>
      <c r="W55" s="48" t="s">
        <v>33</v>
      </c>
      <c r="X55" s="48"/>
      <c r="Y55" s="48"/>
      <c r="Z55" s="48"/>
      <c r="AA55" s="48"/>
      <c r="AB55" s="51" t="s">
        <v>81</v>
      </c>
      <c r="AC55" s="51"/>
    </row>
    <row r="56" spans="1:29" s="1" customFormat="1" ht="13.5" customHeight="1">
      <c r="A56" s="42" t="s">
        <v>82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3" t="s">
        <v>83</v>
      </c>
      <c r="M56" s="43"/>
      <c r="N56" s="43"/>
      <c r="O56" s="43" t="s">
        <v>36</v>
      </c>
      <c r="P56" s="43"/>
      <c r="Q56" s="43"/>
      <c r="R56" s="62" t="s">
        <v>36</v>
      </c>
      <c r="S56" s="62"/>
      <c r="T56" s="45">
        <f>SUM(T57:V108)</f>
        <v>39302198</v>
      </c>
      <c r="U56" s="45"/>
      <c r="V56" s="45"/>
      <c r="W56" s="45">
        <f>SUM(W57:AA108)</f>
        <v>2235956.27</v>
      </c>
      <c r="X56" s="45"/>
      <c r="Y56" s="45"/>
      <c r="Z56" s="45"/>
      <c r="AA56" s="45"/>
      <c r="AB56" s="63">
        <f>T56-W56</f>
        <v>37066241.73</v>
      </c>
      <c r="AC56" s="63"/>
    </row>
    <row r="57" spans="1:29" s="1" customFormat="1" ht="13.5" customHeight="1">
      <c r="A57" s="23" t="s">
        <v>84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4" t="s">
        <v>83</v>
      </c>
      <c r="M57" s="24"/>
      <c r="N57" s="24"/>
      <c r="O57" s="60" t="s">
        <v>85</v>
      </c>
      <c r="P57" s="60"/>
      <c r="Q57" s="60"/>
      <c r="R57" s="32" t="s">
        <v>86</v>
      </c>
      <c r="S57" s="32"/>
      <c r="T57" s="26">
        <v>900000</v>
      </c>
      <c r="U57" s="26"/>
      <c r="V57" s="26"/>
      <c r="W57" s="26">
        <v>55312.2</v>
      </c>
      <c r="X57" s="26"/>
      <c r="Y57" s="26"/>
      <c r="Z57" s="26"/>
      <c r="AA57" s="26"/>
      <c r="AB57" s="57">
        <f>27028.39</f>
        <v>27028.39</v>
      </c>
      <c r="AC57" s="57"/>
    </row>
    <row r="58" spans="1:29" s="1" customFormat="1" ht="13.5" customHeight="1">
      <c r="A58" s="23" t="s">
        <v>89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4" t="s">
        <v>83</v>
      </c>
      <c r="M58" s="24"/>
      <c r="N58" s="24"/>
      <c r="O58" s="60" t="s">
        <v>90</v>
      </c>
      <c r="P58" s="60"/>
      <c r="Q58" s="60"/>
      <c r="R58" s="32" t="s">
        <v>91</v>
      </c>
      <c r="S58" s="32"/>
      <c r="T58" s="26">
        <v>300000</v>
      </c>
      <c r="U58" s="26"/>
      <c r="V58" s="26"/>
      <c r="W58" s="26">
        <v>0</v>
      </c>
      <c r="X58" s="26"/>
      <c r="Y58" s="26"/>
      <c r="Z58" s="26"/>
      <c r="AA58" s="26"/>
      <c r="AB58" s="57">
        <f>4039</f>
        <v>4039</v>
      </c>
      <c r="AC58" s="57"/>
    </row>
    <row r="59" spans="1:29" s="1" customFormat="1" ht="13.5" customHeight="1" hidden="1">
      <c r="A59" s="23" t="s">
        <v>84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4" t="s">
        <v>83</v>
      </c>
      <c r="M59" s="24"/>
      <c r="N59" s="24"/>
      <c r="O59" s="60" t="s">
        <v>92</v>
      </c>
      <c r="P59" s="60"/>
      <c r="Q59" s="60"/>
      <c r="R59" s="32" t="s">
        <v>86</v>
      </c>
      <c r="S59" s="32"/>
      <c r="T59" s="26"/>
      <c r="U59" s="26"/>
      <c r="V59" s="26"/>
      <c r="W59" s="26"/>
      <c r="X59" s="26"/>
      <c r="Y59" s="26"/>
      <c r="Z59" s="26"/>
      <c r="AA59" s="26"/>
      <c r="AB59" s="57">
        <f>0</f>
        <v>0</v>
      </c>
      <c r="AC59" s="57"/>
    </row>
    <row r="60" spans="1:29" s="1" customFormat="1" ht="13.5" customHeight="1" hidden="1">
      <c r="A60" s="23" t="s">
        <v>89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4" t="s">
        <v>83</v>
      </c>
      <c r="M60" s="24"/>
      <c r="N60" s="24"/>
      <c r="O60" s="60" t="s">
        <v>93</v>
      </c>
      <c r="P60" s="60"/>
      <c r="Q60" s="60"/>
      <c r="R60" s="32" t="s">
        <v>91</v>
      </c>
      <c r="S60" s="32"/>
      <c r="T60" s="26"/>
      <c r="U60" s="26"/>
      <c r="V60" s="26"/>
      <c r="W60" s="26"/>
      <c r="X60" s="26"/>
      <c r="Y60" s="26"/>
      <c r="Z60" s="26"/>
      <c r="AA60" s="26"/>
      <c r="AB60" s="57">
        <f>0</f>
        <v>0</v>
      </c>
      <c r="AC60" s="57"/>
    </row>
    <row r="61" spans="1:29" s="1" customFormat="1" ht="13.5" customHeight="1">
      <c r="A61" s="23" t="s">
        <v>84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4" t="s">
        <v>83</v>
      </c>
      <c r="M61" s="24"/>
      <c r="N61" s="24"/>
      <c r="O61" s="60" t="s">
        <v>94</v>
      </c>
      <c r="P61" s="60"/>
      <c r="Q61" s="60"/>
      <c r="R61" s="32" t="s">
        <v>86</v>
      </c>
      <c r="S61" s="32"/>
      <c r="T61" s="26">
        <v>3100000</v>
      </c>
      <c r="U61" s="26"/>
      <c r="V61" s="26"/>
      <c r="W61" s="26">
        <v>512008.05</v>
      </c>
      <c r="X61" s="26"/>
      <c r="Y61" s="26"/>
      <c r="Z61" s="26"/>
      <c r="AA61" s="26"/>
      <c r="AB61" s="57">
        <f>125055.49</f>
        <v>125055.49</v>
      </c>
      <c r="AC61" s="57"/>
    </row>
    <row r="62" spans="1:29" s="1" customFormat="1" ht="13.5" customHeight="1">
      <c r="A62" s="23" t="s">
        <v>89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4" t="s">
        <v>83</v>
      </c>
      <c r="M62" s="24"/>
      <c r="N62" s="24"/>
      <c r="O62" s="60" t="s">
        <v>95</v>
      </c>
      <c r="P62" s="60"/>
      <c r="Q62" s="60"/>
      <c r="R62" s="32" t="s">
        <v>91</v>
      </c>
      <c r="S62" s="32"/>
      <c r="T62" s="26">
        <v>1350000</v>
      </c>
      <c r="U62" s="26"/>
      <c r="V62" s="26"/>
      <c r="W62" s="26">
        <v>0</v>
      </c>
      <c r="X62" s="26"/>
      <c r="Y62" s="26"/>
      <c r="Z62" s="26"/>
      <c r="AA62" s="26"/>
      <c r="AB62" s="57">
        <f>100795.05</f>
        <v>100795.05</v>
      </c>
      <c r="AC62" s="57"/>
    </row>
    <row r="63" spans="1:29" s="1" customFormat="1" ht="13.5" customHeight="1">
      <c r="A63" s="23" t="s">
        <v>96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4" t="s">
        <v>83</v>
      </c>
      <c r="M63" s="24"/>
      <c r="N63" s="24"/>
      <c r="O63" s="60" t="s">
        <v>97</v>
      </c>
      <c r="P63" s="60"/>
      <c r="Q63" s="60"/>
      <c r="R63" s="32" t="s">
        <v>98</v>
      </c>
      <c r="S63" s="32"/>
      <c r="T63" s="26">
        <f>50000</f>
        <v>50000</v>
      </c>
      <c r="U63" s="26"/>
      <c r="V63" s="26"/>
      <c r="W63" s="26">
        <v>0</v>
      </c>
      <c r="X63" s="26"/>
      <c r="Y63" s="26"/>
      <c r="Z63" s="26"/>
      <c r="AA63" s="26"/>
      <c r="AB63" s="57">
        <f>50000</f>
        <v>50000</v>
      </c>
      <c r="AC63" s="57"/>
    </row>
    <row r="64" spans="1:29" s="1" customFormat="1" ht="13.5" customHeight="1">
      <c r="A64" s="23" t="s">
        <v>108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4" t="s">
        <v>83</v>
      </c>
      <c r="M64" s="24"/>
      <c r="N64" s="24"/>
      <c r="O64" s="59" t="s">
        <v>181</v>
      </c>
      <c r="P64" s="60"/>
      <c r="Q64" s="60"/>
      <c r="R64" s="32" t="s">
        <v>109</v>
      </c>
      <c r="S64" s="32"/>
      <c r="T64" s="26">
        <v>12500000</v>
      </c>
      <c r="U64" s="26"/>
      <c r="V64" s="26"/>
      <c r="W64" s="26">
        <v>0</v>
      </c>
      <c r="X64" s="26"/>
      <c r="Y64" s="26"/>
      <c r="Z64" s="26"/>
      <c r="AA64" s="26"/>
      <c r="AB64" s="57">
        <f>0</f>
        <v>0</v>
      </c>
      <c r="AC64" s="57"/>
    </row>
    <row r="65" spans="1:29" s="1" customFormat="1" ht="13.5" customHeight="1">
      <c r="A65" s="23" t="s">
        <v>87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4" t="s">
        <v>83</v>
      </c>
      <c r="M65" s="24"/>
      <c r="N65" s="24"/>
      <c r="O65" s="59" t="s">
        <v>182</v>
      </c>
      <c r="P65" s="60"/>
      <c r="Q65" s="60"/>
      <c r="R65" s="32" t="s">
        <v>88</v>
      </c>
      <c r="S65" s="32"/>
      <c r="T65" s="26">
        <v>50000</v>
      </c>
      <c r="U65" s="26"/>
      <c r="V65" s="26"/>
      <c r="W65" s="26">
        <v>0</v>
      </c>
      <c r="X65" s="26"/>
      <c r="Y65" s="26"/>
      <c r="Z65" s="26"/>
      <c r="AA65" s="26"/>
      <c r="AB65" s="57">
        <f>10000</f>
        <v>10000</v>
      </c>
      <c r="AC65" s="57"/>
    </row>
    <row r="66" spans="1:29" s="1" customFormat="1" ht="13.5" customHeight="1">
      <c r="A66" s="23" t="s">
        <v>106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4" t="s">
        <v>83</v>
      </c>
      <c r="M66" s="24"/>
      <c r="N66" s="24"/>
      <c r="O66" s="59" t="s">
        <v>183</v>
      </c>
      <c r="P66" s="60"/>
      <c r="Q66" s="60"/>
      <c r="R66" s="32" t="s">
        <v>107</v>
      </c>
      <c r="S66" s="32"/>
      <c r="T66" s="26">
        <v>50000</v>
      </c>
      <c r="U66" s="26"/>
      <c r="V66" s="26"/>
      <c r="W66" s="26">
        <v>0</v>
      </c>
      <c r="X66" s="26"/>
      <c r="Y66" s="26"/>
      <c r="Z66" s="26"/>
      <c r="AA66" s="26"/>
      <c r="AB66" s="57">
        <f>13233.47</f>
        <v>13233.47</v>
      </c>
      <c r="AC66" s="57"/>
    </row>
    <row r="67" spans="1:29" s="1" customFormat="1" ht="13.5" customHeight="1">
      <c r="A67" s="23" t="s">
        <v>84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4" t="s">
        <v>83</v>
      </c>
      <c r="M67" s="24"/>
      <c r="N67" s="24"/>
      <c r="O67" s="60" t="s">
        <v>99</v>
      </c>
      <c r="P67" s="60"/>
      <c r="Q67" s="60"/>
      <c r="R67" s="32" t="s">
        <v>86</v>
      </c>
      <c r="S67" s="32"/>
      <c r="T67" s="26">
        <v>2800000</v>
      </c>
      <c r="U67" s="26"/>
      <c r="V67" s="26"/>
      <c r="W67" s="26">
        <v>67000</v>
      </c>
      <c r="X67" s="26"/>
      <c r="Y67" s="26"/>
      <c r="Z67" s="26"/>
      <c r="AA67" s="26"/>
      <c r="AB67" s="57">
        <f>794659.96</f>
        <v>794659.96</v>
      </c>
      <c r="AC67" s="57"/>
    </row>
    <row r="68" spans="1:29" s="1" customFormat="1" ht="13.5" customHeight="1">
      <c r="A68" s="23" t="s">
        <v>87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 t="s">
        <v>83</v>
      </c>
      <c r="M68" s="24"/>
      <c r="N68" s="24"/>
      <c r="O68" s="60" t="s">
        <v>100</v>
      </c>
      <c r="P68" s="60"/>
      <c r="Q68" s="60"/>
      <c r="R68" s="32" t="s">
        <v>88</v>
      </c>
      <c r="S68" s="32"/>
      <c r="T68" s="26">
        <v>100000</v>
      </c>
      <c r="U68" s="26"/>
      <c r="V68" s="26"/>
      <c r="W68" s="26">
        <v>0</v>
      </c>
      <c r="X68" s="26"/>
      <c r="Y68" s="26"/>
      <c r="Z68" s="26"/>
      <c r="AA68" s="26"/>
      <c r="AB68" s="57">
        <f>0</f>
        <v>0</v>
      </c>
      <c r="AC68" s="57"/>
    </row>
    <row r="69" spans="1:29" s="1" customFormat="1" ht="13.5" customHeight="1">
      <c r="A69" s="23" t="s">
        <v>89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 t="s">
        <v>83</v>
      </c>
      <c r="M69" s="24"/>
      <c r="N69" s="24"/>
      <c r="O69" s="60" t="s">
        <v>101</v>
      </c>
      <c r="P69" s="60"/>
      <c r="Q69" s="60"/>
      <c r="R69" s="32" t="s">
        <v>91</v>
      </c>
      <c r="S69" s="32"/>
      <c r="T69" s="26">
        <v>1100000</v>
      </c>
      <c r="U69" s="26"/>
      <c r="V69" s="26"/>
      <c r="W69" s="26">
        <v>0</v>
      </c>
      <c r="X69" s="26"/>
      <c r="Y69" s="26"/>
      <c r="Z69" s="26"/>
      <c r="AA69" s="26"/>
      <c r="AB69" s="57">
        <f>185172.45</f>
        <v>185172.45</v>
      </c>
      <c r="AC69" s="57"/>
    </row>
    <row r="70" spans="1:29" s="1" customFormat="1" ht="13.5" customHeight="1">
      <c r="A70" s="23" t="s">
        <v>102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4" t="s">
        <v>83</v>
      </c>
      <c r="M70" s="24"/>
      <c r="N70" s="24"/>
      <c r="O70" s="60" t="s">
        <v>112</v>
      </c>
      <c r="P70" s="60"/>
      <c r="Q70" s="60"/>
      <c r="R70" s="32" t="s">
        <v>103</v>
      </c>
      <c r="S70" s="32"/>
      <c r="T70" s="26">
        <v>10000</v>
      </c>
      <c r="U70" s="26"/>
      <c r="V70" s="26"/>
      <c r="W70" s="26">
        <v>10000</v>
      </c>
      <c r="X70" s="26"/>
      <c r="Y70" s="26"/>
      <c r="Z70" s="26"/>
      <c r="AA70" s="26"/>
      <c r="AB70" s="57">
        <f>0</f>
        <v>0</v>
      </c>
      <c r="AC70" s="57"/>
    </row>
    <row r="71" spans="1:29" s="1" customFormat="1" ht="13.5" customHeight="1">
      <c r="A71" s="23" t="s">
        <v>113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4" t="s">
        <v>83</v>
      </c>
      <c r="M71" s="24"/>
      <c r="N71" s="24"/>
      <c r="O71" s="60" t="s">
        <v>112</v>
      </c>
      <c r="P71" s="60"/>
      <c r="Q71" s="60"/>
      <c r="R71" s="32" t="s">
        <v>114</v>
      </c>
      <c r="S71" s="32"/>
      <c r="T71" s="26">
        <v>179400</v>
      </c>
      <c r="U71" s="26"/>
      <c r="V71" s="26"/>
      <c r="W71" s="26">
        <v>23575.76</v>
      </c>
      <c r="X71" s="26"/>
      <c r="Y71" s="26"/>
      <c r="Z71" s="26"/>
      <c r="AA71" s="26"/>
      <c r="AB71" s="57">
        <f>54716.6</f>
        <v>54716.6</v>
      </c>
      <c r="AC71" s="57"/>
    </row>
    <row r="72" spans="1:29" s="1" customFormat="1" ht="13.5" customHeight="1">
      <c r="A72" s="23" t="s">
        <v>104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4" t="s">
        <v>83</v>
      </c>
      <c r="M72" s="24"/>
      <c r="N72" s="24"/>
      <c r="O72" s="60" t="s">
        <v>112</v>
      </c>
      <c r="P72" s="60"/>
      <c r="Q72" s="60"/>
      <c r="R72" s="32" t="s">
        <v>105</v>
      </c>
      <c r="S72" s="32"/>
      <c r="T72" s="26">
        <v>350000</v>
      </c>
      <c r="U72" s="26"/>
      <c r="V72" s="26"/>
      <c r="W72" s="26">
        <v>10064.58</v>
      </c>
      <c r="X72" s="26"/>
      <c r="Y72" s="26"/>
      <c r="Z72" s="26"/>
      <c r="AA72" s="26"/>
      <c r="AB72" s="57">
        <f>147926.66</f>
        <v>147926.66</v>
      </c>
      <c r="AC72" s="57"/>
    </row>
    <row r="73" spans="1:29" s="1" customFormat="1" ht="13.5" customHeight="1">
      <c r="A73" s="23" t="s">
        <v>106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4" t="s">
        <v>83</v>
      </c>
      <c r="M73" s="24"/>
      <c r="N73" s="24"/>
      <c r="O73" s="60" t="s">
        <v>112</v>
      </c>
      <c r="P73" s="60"/>
      <c r="Q73" s="60"/>
      <c r="R73" s="32" t="s">
        <v>107</v>
      </c>
      <c r="S73" s="32"/>
      <c r="T73" s="26">
        <v>120600</v>
      </c>
      <c r="U73" s="26"/>
      <c r="V73" s="26"/>
      <c r="W73" s="26">
        <v>20805.61</v>
      </c>
      <c r="X73" s="26"/>
      <c r="Y73" s="26"/>
      <c r="Z73" s="26"/>
      <c r="AA73" s="26"/>
      <c r="AB73" s="57">
        <f>13233.47</f>
        <v>13233.47</v>
      </c>
      <c r="AC73" s="57"/>
    </row>
    <row r="74" spans="1:29" s="1" customFormat="1" ht="13.5" customHeight="1" hidden="1">
      <c r="A74" s="23" t="s">
        <v>96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4" t="s">
        <v>83</v>
      </c>
      <c r="M74" s="24"/>
      <c r="N74" s="24"/>
      <c r="O74" s="60" t="s">
        <v>112</v>
      </c>
      <c r="P74" s="60"/>
      <c r="Q74" s="60"/>
      <c r="R74" s="32" t="s">
        <v>98</v>
      </c>
      <c r="S74" s="32"/>
      <c r="T74" s="26"/>
      <c r="U74" s="26"/>
      <c r="V74" s="26"/>
      <c r="W74" s="26"/>
      <c r="X74" s="26"/>
      <c r="Y74" s="26"/>
      <c r="Z74" s="26"/>
      <c r="AA74" s="26"/>
      <c r="AB74" s="57"/>
      <c r="AC74" s="57"/>
    </row>
    <row r="75" spans="1:29" s="1" customFormat="1" ht="13.5" customHeight="1">
      <c r="A75" s="23" t="s">
        <v>108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4" t="s">
        <v>83</v>
      </c>
      <c r="M75" s="24"/>
      <c r="N75" s="24"/>
      <c r="O75" s="60" t="s">
        <v>112</v>
      </c>
      <c r="P75" s="60"/>
      <c r="Q75" s="60"/>
      <c r="R75" s="32" t="s">
        <v>109</v>
      </c>
      <c r="S75" s="32"/>
      <c r="T75" s="26">
        <v>120000</v>
      </c>
      <c r="U75" s="26"/>
      <c r="V75" s="26"/>
      <c r="W75" s="26">
        <v>0</v>
      </c>
      <c r="X75" s="26"/>
      <c r="Y75" s="26"/>
      <c r="Z75" s="26"/>
      <c r="AA75" s="26"/>
      <c r="AB75" s="57">
        <f>0</f>
        <v>0</v>
      </c>
      <c r="AC75" s="57"/>
    </row>
    <row r="76" spans="1:29" s="1" customFormat="1" ht="13.5" customHeight="1">
      <c r="A76" s="23" t="s">
        <v>110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 t="s">
        <v>83</v>
      </c>
      <c r="M76" s="24"/>
      <c r="N76" s="24"/>
      <c r="O76" s="60" t="s">
        <v>112</v>
      </c>
      <c r="P76" s="60"/>
      <c r="Q76" s="60"/>
      <c r="R76" s="32" t="s">
        <v>111</v>
      </c>
      <c r="S76" s="32"/>
      <c r="T76" s="26">
        <v>600000</v>
      </c>
      <c r="U76" s="26"/>
      <c r="V76" s="26"/>
      <c r="W76" s="26">
        <v>48624.1</v>
      </c>
      <c r="X76" s="26"/>
      <c r="Y76" s="26"/>
      <c r="Z76" s="26"/>
      <c r="AA76" s="26"/>
      <c r="AB76" s="57">
        <f>T76-W76</f>
        <v>551375.9</v>
      </c>
      <c r="AC76" s="57"/>
    </row>
    <row r="77" spans="1:29" s="1" customFormat="1" ht="13.5" customHeight="1">
      <c r="A77" s="23" t="s">
        <v>96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 t="s">
        <v>83</v>
      </c>
      <c r="M77" s="24"/>
      <c r="N77" s="24"/>
      <c r="O77" s="60" t="s">
        <v>115</v>
      </c>
      <c r="P77" s="60"/>
      <c r="Q77" s="60"/>
      <c r="R77" s="32" t="s">
        <v>98</v>
      </c>
      <c r="S77" s="32"/>
      <c r="T77" s="26">
        <v>30000</v>
      </c>
      <c r="U77" s="26"/>
      <c r="V77" s="26"/>
      <c r="W77" s="26">
        <v>1047</v>
      </c>
      <c r="X77" s="26"/>
      <c r="Y77" s="26"/>
      <c r="Z77" s="26"/>
      <c r="AA77" s="26"/>
      <c r="AB77" s="57">
        <f>3441.7</f>
        <v>3441.7</v>
      </c>
      <c r="AC77" s="57"/>
    </row>
    <row r="78" spans="1:29" s="1" customFormat="1" ht="13.5" customHeight="1">
      <c r="A78" s="23" t="s">
        <v>96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4" t="s">
        <v>83</v>
      </c>
      <c r="M78" s="24"/>
      <c r="N78" s="24"/>
      <c r="O78" s="60" t="s">
        <v>116</v>
      </c>
      <c r="P78" s="60"/>
      <c r="Q78" s="60"/>
      <c r="R78" s="32" t="s">
        <v>98</v>
      </c>
      <c r="S78" s="32"/>
      <c r="T78" s="26">
        <v>10000</v>
      </c>
      <c r="U78" s="26"/>
      <c r="V78" s="26"/>
      <c r="W78" s="26">
        <v>0</v>
      </c>
      <c r="X78" s="26"/>
      <c r="Y78" s="26"/>
      <c r="Z78" s="26"/>
      <c r="AA78" s="26"/>
      <c r="AB78" s="57">
        <f>4558.59</f>
        <v>4558.59</v>
      </c>
      <c r="AC78" s="57"/>
    </row>
    <row r="79" spans="1:29" s="1" customFormat="1" ht="13.5" customHeight="1">
      <c r="A79" s="23" t="s">
        <v>96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4" t="s">
        <v>83</v>
      </c>
      <c r="M79" s="24"/>
      <c r="N79" s="24"/>
      <c r="O79" s="60" t="s">
        <v>117</v>
      </c>
      <c r="P79" s="60"/>
      <c r="Q79" s="60"/>
      <c r="R79" s="32" t="s">
        <v>98</v>
      </c>
      <c r="S79" s="32"/>
      <c r="T79" s="26">
        <f>15000</f>
        <v>15000</v>
      </c>
      <c r="U79" s="26"/>
      <c r="V79" s="26"/>
      <c r="W79" s="26">
        <v>0</v>
      </c>
      <c r="X79" s="26"/>
      <c r="Y79" s="26"/>
      <c r="Z79" s="26"/>
      <c r="AA79" s="26"/>
      <c r="AB79" s="57">
        <f>0</f>
        <v>0</v>
      </c>
      <c r="AC79" s="57"/>
    </row>
    <row r="80" spans="1:29" s="1" customFormat="1" ht="13.5" customHeight="1">
      <c r="A80" s="23" t="s">
        <v>87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4" t="s">
        <v>83</v>
      </c>
      <c r="M80" s="24"/>
      <c r="N80" s="24"/>
      <c r="O80" s="59" t="s">
        <v>184</v>
      </c>
      <c r="P80" s="60"/>
      <c r="Q80" s="60"/>
      <c r="R80" s="32" t="s">
        <v>88</v>
      </c>
      <c r="S80" s="32"/>
      <c r="T80" s="26">
        <v>100000</v>
      </c>
      <c r="U80" s="26"/>
      <c r="V80" s="26"/>
      <c r="W80" s="26">
        <v>0</v>
      </c>
      <c r="X80" s="26"/>
      <c r="Y80" s="26"/>
      <c r="Z80" s="26"/>
      <c r="AA80" s="26"/>
      <c r="AB80" s="57">
        <f>10000</f>
        <v>10000</v>
      </c>
      <c r="AC80" s="57"/>
    </row>
    <row r="81" spans="1:29" s="1" customFormat="1" ht="13.5" customHeight="1">
      <c r="A81" s="23" t="s">
        <v>118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4" t="s">
        <v>83</v>
      </c>
      <c r="M81" s="24"/>
      <c r="N81" s="24"/>
      <c r="O81" s="60" t="s">
        <v>119</v>
      </c>
      <c r="P81" s="60"/>
      <c r="Q81" s="60"/>
      <c r="R81" s="32" t="s">
        <v>120</v>
      </c>
      <c r="S81" s="32"/>
      <c r="T81" s="26">
        <v>60000</v>
      </c>
      <c r="U81" s="26"/>
      <c r="V81" s="26"/>
      <c r="W81" s="26">
        <v>7089.4</v>
      </c>
      <c r="X81" s="26"/>
      <c r="Y81" s="26"/>
      <c r="Z81" s="26"/>
      <c r="AA81" s="26"/>
      <c r="AB81" s="57">
        <f>17319.9</f>
        <v>17319.9</v>
      </c>
      <c r="AC81" s="57"/>
    </row>
    <row r="82" spans="1:29" s="1" customFormat="1" ht="13.5" customHeight="1">
      <c r="A82" s="23" t="s">
        <v>106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4" t="s">
        <v>83</v>
      </c>
      <c r="M82" s="24"/>
      <c r="N82" s="24"/>
      <c r="O82" s="60" t="s">
        <v>119</v>
      </c>
      <c r="P82" s="60"/>
      <c r="Q82" s="60"/>
      <c r="R82" s="32" t="s">
        <v>107</v>
      </c>
      <c r="S82" s="32"/>
      <c r="T82" s="26">
        <v>75000</v>
      </c>
      <c r="U82" s="26"/>
      <c r="V82" s="26"/>
      <c r="W82" s="26">
        <v>0</v>
      </c>
      <c r="X82" s="26"/>
      <c r="Y82" s="26"/>
      <c r="Z82" s="26"/>
      <c r="AA82" s="26"/>
      <c r="AB82" s="57">
        <f>27216.71</f>
        <v>27216.71</v>
      </c>
      <c r="AC82" s="57"/>
    </row>
    <row r="83" spans="1:29" s="1" customFormat="1" ht="13.5" customHeight="1">
      <c r="A83" s="23" t="s">
        <v>96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4" t="s">
        <v>83</v>
      </c>
      <c r="M83" s="24"/>
      <c r="N83" s="24"/>
      <c r="O83" s="60" t="s">
        <v>121</v>
      </c>
      <c r="P83" s="60"/>
      <c r="Q83" s="60"/>
      <c r="R83" s="32" t="s">
        <v>98</v>
      </c>
      <c r="S83" s="32"/>
      <c r="T83" s="26">
        <v>50000</v>
      </c>
      <c r="U83" s="26"/>
      <c r="V83" s="26"/>
      <c r="W83" s="26">
        <v>0</v>
      </c>
      <c r="X83" s="26"/>
      <c r="Y83" s="26"/>
      <c r="Z83" s="26"/>
      <c r="AA83" s="26"/>
      <c r="AB83" s="57">
        <f>4826</f>
        <v>4826</v>
      </c>
      <c r="AC83" s="57"/>
    </row>
    <row r="84" spans="1:29" s="1" customFormat="1" ht="13.5" customHeight="1">
      <c r="A84" s="23" t="s">
        <v>96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4" t="s">
        <v>83</v>
      </c>
      <c r="M84" s="24"/>
      <c r="N84" s="24"/>
      <c r="O84" s="60" t="s">
        <v>122</v>
      </c>
      <c r="P84" s="60"/>
      <c r="Q84" s="60"/>
      <c r="R84" s="32" t="s">
        <v>98</v>
      </c>
      <c r="S84" s="32"/>
      <c r="T84" s="26">
        <v>35000</v>
      </c>
      <c r="U84" s="26"/>
      <c r="V84" s="26"/>
      <c r="W84" s="26">
        <v>0</v>
      </c>
      <c r="X84" s="26"/>
      <c r="Y84" s="26"/>
      <c r="Z84" s="26"/>
      <c r="AA84" s="26"/>
      <c r="AB84" s="57">
        <f>10077</f>
        <v>10077</v>
      </c>
      <c r="AC84" s="57"/>
    </row>
    <row r="85" spans="1:29" s="1" customFormat="1" ht="13.5" customHeight="1">
      <c r="A85" s="23" t="s">
        <v>96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4" t="s">
        <v>83</v>
      </c>
      <c r="M85" s="24"/>
      <c r="N85" s="24"/>
      <c r="O85" s="60" t="s">
        <v>123</v>
      </c>
      <c r="P85" s="60"/>
      <c r="Q85" s="60"/>
      <c r="R85" s="32" t="s">
        <v>98</v>
      </c>
      <c r="S85" s="32"/>
      <c r="T85" s="26">
        <v>5000</v>
      </c>
      <c r="U85" s="26"/>
      <c r="V85" s="26"/>
      <c r="W85" s="26">
        <v>0</v>
      </c>
      <c r="X85" s="26"/>
      <c r="Y85" s="26"/>
      <c r="Z85" s="26"/>
      <c r="AA85" s="26"/>
      <c r="AB85" s="57">
        <f>12183.42</f>
        <v>12183.42</v>
      </c>
      <c r="AC85" s="57"/>
    </row>
    <row r="86" spans="1:29" s="1" customFormat="1" ht="13.5" customHeight="1">
      <c r="A86" s="23" t="s">
        <v>84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4" t="s">
        <v>83</v>
      </c>
      <c r="M86" s="24"/>
      <c r="N86" s="24"/>
      <c r="O86" s="60" t="s">
        <v>124</v>
      </c>
      <c r="P86" s="60"/>
      <c r="Q86" s="60"/>
      <c r="R86" s="32" t="s">
        <v>86</v>
      </c>
      <c r="S86" s="32"/>
      <c r="T86" s="26">
        <v>60000</v>
      </c>
      <c r="U86" s="26"/>
      <c r="V86" s="26"/>
      <c r="W86" s="26">
        <v>0</v>
      </c>
      <c r="X86" s="26"/>
      <c r="Y86" s="26"/>
      <c r="Z86" s="26"/>
      <c r="AA86" s="26"/>
      <c r="AB86" s="57">
        <f>5587.36</f>
        <v>5587.36</v>
      </c>
      <c r="AC86" s="57"/>
    </row>
    <row r="87" spans="1:29" s="1" customFormat="1" ht="13.5" customHeight="1">
      <c r="A87" s="23" t="s">
        <v>89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4" t="s">
        <v>83</v>
      </c>
      <c r="M87" s="24"/>
      <c r="N87" s="24"/>
      <c r="O87" s="60" t="s">
        <v>125</v>
      </c>
      <c r="P87" s="60"/>
      <c r="Q87" s="60"/>
      <c r="R87" s="32" t="s">
        <v>91</v>
      </c>
      <c r="S87" s="32"/>
      <c r="T87" s="26">
        <v>20000</v>
      </c>
      <c r="U87" s="26"/>
      <c r="V87" s="26"/>
      <c r="W87" s="26">
        <v>0</v>
      </c>
      <c r="X87" s="26"/>
      <c r="Y87" s="26"/>
      <c r="Z87" s="26"/>
      <c r="AA87" s="26"/>
      <c r="AB87" s="57">
        <f>4360.04</f>
        <v>4360.04</v>
      </c>
      <c r="AC87" s="57"/>
    </row>
    <row r="88" spans="1:29" s="1" customFormat="1" ht="13.5" customHeight="1">
      <c r="A88" s="23" t="s">
        <v>104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4" t="s">
        <v>83</v>
      </c>
      <c r="M88" s="24"/>
      <c r="N88" s="24"/>
      <c r="O88" s="60" t="s">
        <v>126</v>
      </c>
      <c r="P88" s="60"/>
      <c r="Q88" s="60"/>
      <c r="R88" s="32">
        <v>225</v>
      </c>
      <c r="S88" s="32"/>
      <c r="T88" s="26">
        <v>13869.9</v>
      </c>
      <c r="U88" s="26"/>
      <c r="V88" s="26"/>
      <c r="W88" s="26">
        <v>0</v>
      </c>
      <c r="X88" s="26"/>
      <c r="Y88" s="26"/>
      <c r="Z88" s="26"/>
      <c r="AA88" s="26"/>
      <c r="AB88" s="57">
        <f>0</f>
        <v>0</v>
      </c>
      <c r="AC88" s="57"/>
    </row>
    <row r="89" spans="1:29" s="1" customFormat="1" ht="13.5" customHeight="1">
      <c r="A89" s="23" t="s">
        <v>96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4" t="s">
        <v>83</v>
      </c>
      <c r="M89" s="24"/>
      <c r="N89" s="24"/>
      <c r="O89" s="59" t="s">
        <v>185</v>
      </c>
      <c r="P89" s="60"/>
      <c r="Q89" s="60"/>
      <c r="R89" s="32" t="s">
        <v>98</v>
      </c>
      <c r="S89" s="32"/>
      <c r="T89" s="26">
        <v>6700</v>
      </c>
      <c r="U89" s="26"/>
      <c r="V89" s="26"/>
      <c r="W89" s="26">
        <v>0</v>
      </c>
      <c r="X89" s="26"/>
      <c r="Y89" s="26"/>
      <c r="Z89" s="26"/>
      <c r="AA89" s="26"/>
      <c r="AB89" s="57">
        <f>0</f>
        <v>0</v>
      </c>
      <c r="AC89" s="57"/>
    </row>
    <row r="90" spans="1:29" s="1" customFormat="1" ht="13.5" customHeight="1">
      <c r="A90" s="23" t="s">
        <v>96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4" t="s">
        <v>83</v>
      </c>
      <c r="M90" s="24"/>
      <c r="N90" s="24"/>
      <c r="O90" s="59" t="s">
        <v>186</v>
      </c>
      <c r="P90" s="60"/>
      <c r="Q90" s="60"/>
      <c r="R90" s="32" t="s">
        <v>98</v>
      </c>
      <c r="S90" s="32"/>
      <c r="T90" s="26">
        <v>2900</v>
      </c>
      <c r="U90" s="26"/>
      <c r="V90" s="26"/>
      <c r="W90" s="26">
        <v>0</v>
      </c>
      <c r="X90" s="26"/>
      <c r="Y90" s="26"/>
      <c r="Z90" s="26"/>
      <c r="AA90" s="26"/>
      <c r="AB90" s="57">
        <f>0</f>
        <v>0</v>
      </c>
      <c r="AC90" s="57"/>
    </row>
    <row r="91" spans="1:29" s="1" customFormat="1" ht="13.5" customHeight="1">
      <c r="A91" s="23" t="s">
        <v>108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4" t="s">
        <v>83</v>
      </c>
      <c r="M91" s="24"/>
      <c r="N91" s="24"/>
      <c r="O91" s="59" t="s">
        <v>187</v>
      </c>
      <c r="P91" s="60"/>
      <c r="Q91" s="60"/>
      <c r="R91" s="32" t="s">
        <v>109</v>
      </c>
      <c r="S91" s="32"/>
      <c r="T91" s="26">
        <v>5000</v>
      </c>
      <c r="U91" s="26"/>
      <c r="V91" s="26"/>
      <c r="W91" s="26">
        <v>0</v>
      </c>
      <c r="X91" s="26"/>
      <c r="Y91" s="26"/>
      <c r="Z91" s="26"/>
      <c r="AA91" s="26"/>
      <c r="AB91" s="57">
        <f>0</f>
        <v>0</v>
      </c>
      <c r="AC91" s="57"/>
    </row>
    <row r="92" spans="1:29" s="1" customFormat="1" ht="13.5" customHeight="1">
      <c r="A92" s="23" t="s">
        <v>104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4" t="s">
        <v>83</v>
      </c>
      <c r="M92" s="24"/>
      <c r="N92" s="24"/>
      <c r="O92" s="59" t="s">
        <v>188</v>
      </c>
      <c r="P92" s="60"/>
      <c r="Q92" s="60"/>
      <c r="R92" s="32" t="s">
        <v>105</v>
      </c>
      <c r="S92" s="32"/>
      <c r="T92" s="26">
        <v>500000</v>
      </c>
      <c r="U92" s="26"/>
      <c r="V92" s="26"/>
      <c r="W92" s="26">
        <v>0</v>
      </c>
      <c r="X92" s="26"/>
      <c r="Y92" s="26"/>
      <c r="Z92" s="26"/>
      <c r="AA92" s="26"/>
      <c r="AB92" s="57">
        <f>350000</f>
        <v>350000</v>
      </c>
      <c r="AC92" s="57"/>
    </row>
    <row r="93" spans="1:29" s="1" customFormat="1" ht="13.5" customHeight="1">
      <c r="A93" s="23" t="s">
        <v>104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4" t="s">
        <v>83</v>
      </c>
      <c r="M93" s="24"/>
      <c r="N93" s="24"/>
      <c r="O93" s="59" t="s">
        <v>189</v>
      </c>
      <c r="P93" s="60"/>
      <c r="Q93" s="60"/>
      <c r="R93" s="32" t="s">
        <v>105</v>
      </c>
      <c r="S93" s="32"/>
      <c r="T93" s="26">
        <v>261900</v>
      </c>
      <c r="U93" s="26"/>
      <c r="V93" s="26"/>
      <c r="W93" s="26">
        <v>0</v>
      </c>
      <c r="X93" s="26"/>
      <c r="Y93" s="26"/>
      <c r="Z93" s="26"/>
      <c r="AA93" s="26"/>
      <c r="AB93" s="57">
        <f>79.73</f>
        <v>79.73</v>
      </c>
      <c r="AC93" s="57"/>
    </row>
    <row r="94" spans="1:29" s="1" customFormat="1" ht="13.5" customHeight="1">
      <c r="A94" s="23" t="s">
        <v>104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4" t="s">
        <v>83</v>
      </c>
      <c r="M94" s="24"/>
      <c r="N94" s="24"/>
      <c r="O94" s="59" t="s">
        <v>190</v>
      </c>
      <c r="P94" s="60"/>
      <c r="Q94" s="60"/>
      <c r="R94" s="32" t="s">
        <v>105</v>
      </c>
      <c r="S94" s="32"/>
      <c r="T94" s="26">
        <v>13800</v>
      </c>
      <c r="U94" s="26"/>
      <c r="V94" s="26"/>
      <c r="W94" s="26">
        <v>0</v>
      </c>
      <c r="X94" s="26"/>
      <c r="Y94" s="26"/>
      <c r="Z94" s="26"/>
      <c r="AA94" s="26"/>
      <c r="AB94" s="57">
        <f>0</f>
        <v>0</v>
      </c>
      <c r="AC94" s="57"/>
    </row>
    <row r="95" spans="1:29" s="1" customFormat="1" ht="13.5" customHeight="1">
      <c r="A95" s="23" t="s">
        <v>102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4" t="s">
        <v>83</v>
      </c>
      <c r="M95" s="24"/>
      <c r="N95" s="24"/>
      <c r="O95" s="59" t="s">
        <v>191</v>
      </c>
      <c r="P95" s="60"/>
      <c r="Q95" s="60"/>
      <c r="R95" s="32" t="s">
        <v>103</v>
      </c>
      <c r="S95" s="32"/>
      <c r="T95" s="26">
        <v>160000</v>
      </c>
      <c r="U95" s="26"/>
      <c r="V95" s="26"/>
      <c r="W95" s="26">
        <v>0</v>
      </c>
      <c r="X95" s="26"/>
      <c r="Y95" s="26"/>
      <c r="Z95" s="26"/>
      <c r="AA95" s="26"/>
      <c r="AB95" s="57">
        <f>0</f>
        <v>0</v>
      </c>
      <c r="AC95" s="57"/>
    </row>
    <row r="96" spans="1:29" s="1" customFormat="1" ht="13.5" customHeight="1">
      <c r="A96" s="23" t="s">
        <v>104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4" t="s">
        <v>83</v>
      </c>
      <c r="M96" s="24"/>
      <c r="N96" s="24"/>
      <c r="O96" s="59" t="s">
        <v>191</v>
      </c>
      <c r="P96" s="60"/>
      <c r="Q96" s="60"/>
      <c r="R96" s="32" t="s">
        <v>105</v>
      </c>
      <c r="S96" s="32"/>
      <c r="T96" s="26">
        <v>50000</v>
      </c>
      <c r="U96" s="26"/>
      <c r="V96" s="26"/>
      <c r="W96" s="26">
        <v>0</v>
      </c>
      <c r="X96" s="26"/>
      <c r="Y96" s="26"/>
      <c r="Z96" s="26"/>
      <c r="AA96" s="26"/>
      <c r="AB96" s="57">
        <f>147926.66</f>
        <v>147926.66</v>
      </c>
      <c r="AC96" s="57"/>
    </row>
    <row r="97" spans="1:29" s="1" customFormat="1" ht="13.5" customHeight="1">
      <c r="A97" s="23" t="s">
        <v>106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4" t="s">
        <v>83</v>
      </c>
      <c r="M97" s="24"/>
      <c r="N97" s="24"/>
      <c r="O97" s="59" t="s">
        <v>191</v>
      </c>
      <c r="P97" s="60"/>
      <c r="Q97" s="60"/>
      <c r="R97" s="32" t="s">
        <v>107</v>
      </c>
      <c r="S97" s="32"/>
      <c r="T97" s="26">
        <v>291000</v>
      </c>
      <c r="U97" s="26"/>
      <c r="V97" s="26"/>
      <c r="W97" s="26">
        <v>21420</v>
      </c>
      <c r="X97" s="26"/>
      <c r="Y97" s="26"/>
      <c r="Z97" s="26"/>
      <c r="AA97" s="26"/>
      <c r="AB97" s="57">
        <f>13233.47</f>
        <v>13233.47</v>
      </c>
      <c r="AC97" s="57"/>
    </row>
    <row r="98" spans="1:29" s="1" customFormat="1" ht="13.5" customHeight="1">
      <c r="A98" s="23" t="s">
        <v>108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4" t="s">
        <v>83</v>
      </c>
      <c r="M98" s="24"/>
      <c r="N98" s="24"/>
      <c r="O98" s="59" t="s">
        <v>191</v>
      </c>
      <c r="P98" s="60"/>
      <c r="Q98" s="60"/>
      <c r="R98" s="32" t="s">
        <v>109</v>
      </c>
      <c r="S98" s="32"/>
      <c r="T98" s="26">
        <v>50000</v>
      </c>
      <c r="U98" s="26"/>
      <c r="V98" s="26"/>
      <c r="W98" s="26">
        <v>5997</v>
      </c>
      <c r="X98" s="26"/>
      <c r="Y98" s="26"/>
      <c r="Z98" s="26"/>
      <c r="AA98" s="26"/>
      <c r="AB98" s="57">
        <f>0</f>
        <v>0</v>
      </c>
      <c r="AC98" s="57"/>
    </row>
    <row r="99" spans="1:29" s="1" customFormat="1" ht="13.5" customHeight="1">
      <c r="A99" s="23" t="s">
        <v>110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4" t="s">
        <v>83</v>
      </c>
      <c r="M99" s="24"/>
      <c r="N99" s="24"/>
      <c r="O99" s="59" t="s">
        <v>191</v>
      </c>
      <c r="P99" s="60"/>
      <c r="Q99" s="60"/>
      <c r="R99" s="32" t="s">
        <v>111</v>
      </c>
      <c r="S99" s="32"/>
      <c r="T99" s="26">
        <v>49000</v>
      </c>
      <c r="U99" s="26"/>
      <c r="V99" s="26"/>
      <c r="W99" s="26">
        <v>0</v>
      </c>
      <c r="X99" s="26"/>
      <c r="Y99" s="26"/>
      <c r="Z99" s="26"/>
      <c r="AA99" s="26"/>
      <c r="AB99" s="57">
        <f>T99-W99</f>
        <v>49000</v>
      </c>
      <c r="AC99" s="57"/>
    </row>
    <row r="100" spans="1:29" s="1" customFormat="1" ht="13.5" customHeight="1">
      <c r="A100" s="23" t="s">
        <v>106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4" t="s">
        <v>83</v>
      </c>
      <c r="M100" s="24"/>
      <c r="N100" s="24"/>
      <c r="O100" s="59" t="s">
        <v>192</v>
      </c>
      <c r="P100" s="60"/>
      <c r="Q100" s="60"/>
      <c r="R100" s="32" t="s">
        <v>107</v>
      </c>
      <c r="S100" s="32"/>
      <c r="T100" s="26">
        <v>390698</v>
      </c>
      <c r="U100" s="26"/>
      <c r="V100" s="26"/>
      <c r="W100" s="26">
        <v>0</v>
      </c>
      <c r="X100" s="26"/>
      <c r="Y100" s="26"/>
      <c r="Z100" s="26"/>
      <c r="AA100" s="26"/>
      <c r="AB100" s="57">
        <f>13233.47</f>
        <v>13233.47</v>
      </c>
      <c r="AC100" s="57"/>
    </row>
    <row r="101" spans="1:29" s="1" customFormat="1" ht="13.5" customHeight="1">
      <c r="A101" s="23" t="s">
        <v>106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4" t="s">
        <v>83</v>
      </c>
      <c r="M101" s="24"/>
      <c r="N101" s="24"/>
      <c r="O101" s="59" t="s">
        <v>193</v>
      </c>
      <c r="P101" s="60"/>
      <c r="Q101" s="60"/>
      <c r="R101" s="32" t="s">
        <v>107</v>
      </c>
      <c r="S101" s="32"/>
      <c r="T101" s="26">
        <v>550000</v>
      </c>
      <c r="U101" s="26"/>
      <c r="V101" s="26"/>
      <c r="W101" s="26">
        <v>0</v>
      </c>
      <c r="X101" s="26"/>
      <c r="Y101" s="26"/>
      <c r="Z101" s="26"/>
      <c r="AA101" s="26"/>
      <c r="AB101" s="57">
        <f>0</f>
        <v>0</v>
      </c>
      <c r="AC101" s="57"/>
    </row>
    <row r="102" spans="1:29" s="1" customFormat="1" ht="13.5" customHeight="1">
      <c r="A102" s="23" t="s">
        <v>113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4" t="s">
        <v>83</v>
      </c>
      <c r="M102" s="24"/>
      <c r="N102" s="24"/>
      <c r="O102" s="59" t="s">
        <v>194</v>
      </c>
      <c r="P102" s="60"/>
      <c r="Q102" s="60"/>
      <c r="R102" s="32" t="s">
        <v>114</v>
      </c>
      <c r="S102" s="32"/>
      <c r="T102" s="26">
        <v>160000</v>
      </c>
      <c r="U102" s="26"/>
      <c r="V102" s="26"/>
      <c r="W102" s="26">
        <v>14105.03</v>
      </c>
      <c r="X102" s="26"/>
      <c r="Y102" s="26"/>
      <c r="Z102" s="26"/>
      <c r="AA102" s="26"/>
      <c r="AB102" s="57">
        <f>36173.93</f>
        <v>36173.93</v>
      </c>
      <c r="AC102" s="57"/>
    </row>
    <row r="103" spans="1:29" s="1" customFormat="1" ht="13.5" customHeight="1">
      <c r="A103" s="23" t="s">
        <v>104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4" t="s">
        <v>83</v>
      </c>
      <c r="M103" s="24"/>
      <c r="N103" s="24"/>
      <c r="O103" s="59" t="s">
        <v>194</v>
      </c>
      <c r="P103" s="60"/>
      <c r="Q103" s="60"/>
      <c r="R103" s="32" t="s">
        <v>105</v>
      </c>
      <c r="S103" s="32"/>
      <c r="T103" s="26">
        <v>283473.1</v>
      </c>
      <c r="U103" s="26"/>
      <c r="V103" s="26"/>
      <c r="W103" s="26">
        <v>0</v>
      </c>
      <c r="X103" s="26"/>
      <c r="Y103" s="26"/>
      <c r="Z103" s="26"/>
      <c r="AA103" s="26"/>
      <c r="AB103" s="57">
        <f>134683.18</f>
        <v>134683.18</v>
      </c>
      <c r="AC103" s="57"/>
    </row>
    <row r="104" spans="1:29" s="1" customFormat="1" ht="13.5" customHeight="1">
      <c r="A104" s="23" t="s">
        <v>106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4" t="s">
        <v>83</v>
      </c>
      <c r="M104" s="24"/>
      <c r="N104" s="24"/>
      <c r="O104" s="59" t="s">
        <v>194</v>
      </c>
      <c r="P104" s="60"/>
      <c r="Q104" s="60"/>
      <c r="R104" s="32" t="s">
        <v>107</v>
      </c>
      <c r="S104" s="32"/>
      <c r="T104" s="26">
        <v>1350000</v>
      </c>
      <c r="U104" s="26"/>
      <c r="V104" s="26"/>
      <c r="W104" s="26">
        <v>0</v>
      </c>
      <c r="X104" s="26"/>
      <c r="Y104" s="26"/>
      <c r="Z104" s="26"/>
      <c r="AA104" s="26"/>
      <c r="AB104" s="57">
        <f>0</f>
        <v>0</v>
      </c>
      <c r="AC104" s="57"/>
    </row>
    <row r="105" spans="1:29" s="1" customFormat="1" ht="13.5" customHeight="1">
      <c r="A105" s="23" t="s">
        <v>110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4" t="s">
        <v>83</v>
      </c>
      <c r="M105" s="24"/>
      <c r="N105" s="24"/>
      <c r="O105" s="59" t="s">
        <v>194</v>
      </c>
      <c r="P105" s="60"/>
      <c r="Q105" s="60"/>
      <c r="R105" s="32" t="s">
        <v>111</v>
      </c>
      <c r="S105" s="32"/>
      <c r="T105" s="26">
        <v>70000</v>
      </c>
      <c r="U105" s="26"/>
      <c r="V105" s="26"/>
      <c r="W105" s="26">
        <v>0</v>
      </c>
      <c r="X105" s="26"/>
      <c r="Y105" s="26"/>
      <c r="Z105" s="26"/>
      <c r="AA105" s="26"/>
      <c r="AB105" s="57">
        <f>0</f>
        <v>0</v>
      </c>
      <c r="AC105" s="57"/>
    </row>
    <row r="106" spans="1:29" s="1" customFormat="1" ht="13.5" customHeight="1">
      <c r="A106" s="23" t="s">
        <v>106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4" t="s">
        <v>83</v>
      </c>
      <c r="M106" s="24"/>
      <c r="N106" s="24"/>
      <c r="O106" s="59" t="s">
        <v>195</v>
      </c>
      <c r="P106" s="60"/>
      <c r="Q106" s="60"/>
      <c r="R106" s="32" t="s">
        <v>107</v>
      </c>
      <c r="S106" s="32"/>
      <c r="T106" s="26">
        <v>500000</v>
      </c>
      <c r="U106" s="26"/>
      <c r="V106" s="26"/>
      <c r="W106" s="26">
        <v>0</v>
      </c>
      <c r="X106" s="26"/>
      <c r="Y106" s="26"/>
      <c r="Z106" s="26"/>
      <c r="AA106" s="26"/>
      <c r="AB106" s="57">
        <f>180000</f>
        <v>180000</v>
      </c>
      <c r="AC106" s="57"/>
    </row>
    <row r="107" spans="1:29" s="1" customFormat="1" ht="13.5" customHeight="1">
      <c r="A107" s="23" t="s">
        <v>96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4" t="s">
        <v>83</v>
      </c>
      <c r="M107" s="24"/>
      <c r="N107" s="24"/>
      <c r="O107" s="60" t="s">
        <v>202</v>
      </c>
      <c r="P107" s="60"/>
      <c r="Q107" s="60"/>
      <c r="R107" s="32" t="s">
        <v>98</v>
      </c>
      <c r="S107" s="32"/>
      <c r="T107" s="26">
        <v>70000</v>
      </c>
      <c r="U107" s="26"/>
      <c r="V107" s="26"/>
      <c r="W107" s="26">
        <v>0</v>
      </c>
      <c r="X107" s="26"/>
      <c r="Y107" s="26"/>
      <c r="Z107" s="26"/>
      <c r="AA107" s="26"/>
      <c r="AB107" s="57">
        <f>0</f>
        <v>0</v>
      </c>
      <c r="AC107" s="57"/>
    </row>
    <row r="108" spans="1:29" s="1" customFormat="1" ht="13.5" customHeight="1">
      <c r="A108" s="23" t="s">
        <v>127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4" t="s">
        <v>83</v>
      </c>
      <c r="M108" s="24"/>
      <c r="N108" s="24"/>
      <c r="O108" s="59" t="s">
        <v>196</v>
      </c>
      <c r="P108" s="60"/>
      <c r="Q108" s="60"/>
      <c r="R108" s="32" t="s">
        <v>128</v>
      </c>
      <c r="S108" s="32"/>
      <c r="T108" s="26">
        <v>10383857</v>
      </c>
      <c r="U108" s="26"/>
      <c r="V108" s="26"/>
      <c r="W108" s="26">
        <v>1438907.54</v>
      </c>
      <c r="X108" s="26"/>
      <c r="Y108" s="26"/>
      <c r="Z108" s="26"/>
      <c r="AA108" s="26"/>
      <c r="AB108" s="57">
        <f>1747870</f>
        <v>1747870</v>
      </c>
      <c r="AC108" s="57"/>
    </row>
    <row r="109" spans="1:29" s="1" customFormat="1" ht="15" customHeight="1">
      <c r="A109" s="61" t="s">
        <v>129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54" t="s">
        <v>130</v>
      </c>
      <c r="M109" s="54"/>
      <c r="N109" s="54"/>
      <c r="O109" s="54" t="s">
        <v>36</v>
      </c>
      <c r="P109" s="54"/>
      <c r="Q109" s="54"/>
      <c r="R109" s="55" t="s">
        <v>36</v>
      </c>
      <c r="S109" s="55"/>
      <c r="T109" s="56">
        <f>S12-T56</f>
        <v>0</v>
      </c>
      <c r="U109" s="56"/>
      <c r="V109" s="56"/>
      <c r="W109" s="56">
        <f>V12-W56</f>
        <v>-22098593.279999997</v>
      </c>
      <c r="X109" s="56"/>
      <c r="Y109" s="56"/>
      <c r="Z109" s="56"/>
      <c r="AA109" s="56"/>
      <c r="AB109" s="58" t="s">
        <v>36</v>
      </c>
      <c r="AC109" s="58"/>
    </row>
    <row r="110" spans="1:29" s="1" customFormat="1" ht="13.5" customHeight="1">
      <c r="A110" s="16" t="s">
        <v>10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:29" s="1" customFormat="1" ht="13.5" customHeight="1">
      <c r="A111" s="49" t="s">
        <v>131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</row>
    <row r="112" spans="1:29" s="1" customFormat="1" ht="45.75" customHeight="1">
      <c r="A112" s="50" t="s">
        <v>22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 t="s">
        <v>23</v>
      </c>
      <c r="N112" s="50"/>
      <c r="O112" s="50"/>
      <c r="P112" s="50" t="s">
        <v>132</v>
      </c>
      <c r="Q112" s="50"/>
      <c r="R112" s="50"/>
      <c r="S112" s="52" t="s">
        <v>25</v>
      </c>
      <c r="T112" s="52"/>
      <c r="U112" s="52"/>
      <c r="V112" s="52" t="s">
        <v>26</v>
      </c>
      <c r="W112" s="52"/>
      <c r="X112" s="52"/>
      <c r="Y112" s="52"/>
      <c r="Z112" s="52"/>
      <c r="AA112" s="53" t="s">
        <v>27</v>
      </c>
      <c r="AB112" s="53"/>
      <c r="AC112" s="53"/>
    </row>
    <row r="113" spans="1:29" s="1" customFormat="1" ht="12.75" customHeight="1">
      <c r="A113" s="47" t="s">
        <v>28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 t="s">
        <v>29</v>
      </c>
      <c r="N113" s="47"/>
      <c r="O113" s="47"/>
      <c r="P113" s="47" t="s">
        <v>30</v>
      </c>
      <c r="Q113" s="47"/>
      <c r="R113" s="47"/>
      <c r="S113" s="48" t="s">
        <v>31</v>
      </c>
      <c r="T113" s="48"/>
      <c r="U113" s="48"/>
      <c r="V113" s="48" t="s">
        <v>32</v>
      </c>
      <c r="W113" s="48"/>
      <c r="X113" s="48"/>
      <c r="Y113" s="48"/>
      <c r="Z113" s="48"/>
      <c r="AA113" s="51" t="s">
        <v>33</v>
      </c>
      <c r="AB113" s="51"/>
      <c r="AC113" s="51"/>
    </row>
    <row r="114" spans="1:29" s="1" customFormat="1" ht="13.5" customHeight="1">
      <c r="A114" s="42" t="s">
        <v>133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3" t="s">
        <v>134</v>
      </c>
      <c r="N114" s="43"/>
      <c r="O114" s="43"/>
      <c r="P114" s="43" t="s">
        <v>36</v>
      </c>
      <c r="Q114" s="43"/>
      <c r="R114" s="43"/>
      <c r="S114" s="44">
        <f>S120</f>
        <v>0</v>
      </c>
      <c r="T114" s="44"/>
      <c r="U114" s="44"/>
      <c r="V114" s="45">
        <f>V120</f>
        <v>22098593.279999997</v>
      </c>
      <c r="W114" s="45"/>
      <c r="X114" s="45"/>
      <c r="Y114" s="45"/>
      <c r="Z114" s="45"/>
      <c r="AA114" s="46">
        <f>AA120</f>
        <v>-22098593.279999997</v>
      </c>
      <c r="AB114" s="46"/>
      <c r="AC114" s="46"/>
    </row>
    <row r="115" spans="1:29" s="1" customFormat="1" ht="13.5" customHeight="1">
      <c r="A115" s="40" t="s">
        <v>135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3" t="s">
        <v>10</v>
      </c>
      <c r="N115" s="33"/>
      <c r="O115" s="33"/>
      <c r="P115" s="33" t="s">
        <v>10</v>
      </c>
      <c r="Q115" s="33"/>
      <c r="R115" s="33"/>
      <c r="S115" s="34" t="s">
        <v>10</v>
      </c>
      <c r="T115" s="34"/>
      <c r="U115" s="34"/>
      <c r="V115" s="41" t="s">
        <v>10</v>
      </c>
      <c r="W115" s="41"/>
      <c r="X115" s="41"/>
      <c r="Y115" s="41"/>
      <c r="Z115" s="41"/>
      <c r="AA115" s="35" t="s">
        <v>10</v>
      </c>
      <c r="AB115" s="35"/>
      <c r="AC115" s="35"/>
    </row>
    <row r="116" spans="1:29" s="1" customFormat="1" ht="13.5" customHeight="1">
      <c r="A116" s="8" t="s">
        <v>136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36" t="s">
        <v>137</v>
      </c>
      <c r="N116" s="36"/>
      <c r="O116" s="36"/>
      <c r="P116" s="9" t="s">
        <v>36</v>
      </c>
      <c r="Q116" s="9"/>
      <c r="R116" s="9"/>
      <c r="S116" s="37" t="s">
        <v>39</v>
      </c>
      <c r="T116" s="37"/>
      <c r="U116" s="37"/>
      <c r="V116" s="38" t="s">
        <v>39</v>
      </c>
      <c r="W116" s="38"/>
      <c r="X116" s="38"/>
      <c r="Y116" s="38"/>
      <c r="Z116" s="38"/>
      <c r="AA116" s="39" t="s">
        <v>39</v>
      </c>
      <c r="AB116" s="39"/>
      <c r="AC116" s="39"/>
    </row>
    <row r="117" spans="1:29" s="1" customFormat="1" ht="13.5" customHeight="1">
      <c r="A117" s="32" t="s">
        <v>10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</row>
    <row r="118" spans="1:29" s="1" customFormat="1" ht="13.5" customHeight="1">
      <c r="A118" s="23" t="s">
        <v>138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33" t="s">
        <v>139</v>
      </c>
      <c r="N118" s="33"/>
      <c r="O118" s="33"/>
      <c r="P118" s="33" t="s">
        <v>36</v>
      </c>
      <c r="Q118" s="33"/>
      <c r="R118" s="33"/>
      <c r="S118" s="34" t="s">
        <v>39</v>
      </c>
      <c r="T118" s="34"/>
      <c r="U118" s="34"/>
      <c r="V118" s="30" t="s">
        <v>39</v>
      </c>
      <c r="W118" s="30"/>
      <c r="X118" s="30"/>
      <c r="Y118" s="30"/>
      <c r="Z118" s="30"/>
      <c r="AA118" s="35" t="s">
        <v>39</v>
      </c>
      <c r="AB118" s="35"/>
      <c r="AC118" s="35"/>
    </row>
    <row r="119" spans="1:29" s="1" customFormat="1" ht="13.5" customHeight="1">
      <c r="A119" s="23" t="s">
        <v>10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4" t="s">
        <v>139</v>
      </c>
      <c r="N119" s="24"/>
      <c r="O119" s="24"/>
      <c r="P119" s="24" t="s">
        <v>10</v>
      </c>
      <c r="Q119" s="24"/>
      <c r="R119" s="24"/>
      <c r="S119" s="29" t="s">
        <v>39</v>
      </c>
      <c r="T119" s="29"/>
      <c r="U119" s="29"/>
      <c r="V119" s="30" t="s">
        <v>39</v>
      </c>
      <c r="W119" s="30"/>
      <c r="X119" s="30"/>
      <c r="Y119" s="30"/>
      <c r="Z119" s="30"/>
      <c r="AA119" s="31" t="s">
        <v>39</v>
      </c>
      <c r="AB119" s="31"/>
      <c r="AC119" s="31"/>
    </row>
    <row r="120" spans="1:29" s="1" customFormat="1" ht="13.5" customHeight="1">
      <c r="A120" s="23" t="s">
        <v>140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4" t="s">
        <v>141</v>
      </c>
      <c r="N120" s="24"/>
      <c r="O120" s="24"/>
      <c r="P120" s="24" t="s">
        <v>142</v>
      </c>
      <c r="Q120" s="24"/>
      <c r="R120" s="24"/>
      <c r="S120" s="25">
        <f>S121+S122</f>
        <v>0</v>
      </c>
      <c r="T120" s="25"/>
      <c r="U120" s="25"/>
      <c r="V120" s="26">
        <f>V121+V122</f>
        <v>22098593.279999997</v>
      </c>
      <c r="W120" s="26"/>
      <c r="X120" s="26"/>
      <c r="Y120" s="26"/>
      <c r="Z120" s="26"/>
      <c r="AA120" s="28">
        <f>S120-V120</f>
        <v>-22098593.279999997</v>
      </c>
      <c r="AB120" s="28"/>
      <c r="AC120" s="28"/>
    </row>
    <row r="121" spans="1:29" s="1" customFormat="1" ht="13.5" customHeight="1">
      <c r="A121" s="23" t="s">
        <v>143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4" t="s">
        <v>144</v>
      </c>
      <c r="N121" s="24"/>
      <c r="O121" s="24"/>
      <c r="P121" s="24" t="s">
        <v>145</v>
      </c>
      <c r="Q121" s="24"/>
      <c r="R121" s="24"/>
      <c r="S121" s="25">
        <f>-S12</f>
        <v>-39302198</v>
      </c>
      <c r="T121" s="25"/>
      <c r="U121" s="25"/>
      <c r="V121" s="26">
        <f>-V12</f>
        <v>19862637.009999998</v>
      </c>
      <c r="W121" s="26"/>
      <c r="X121" s="26"/>
      <c r="Y121" s="26"/>
      <c r="Z121" s="26"/>
      <c r="AA121" s="27" t="s">
        <v>36</v>
      </c>
      <c r="AB121" s="27"/>
      <c r="AC121" s="27"/>
    </row>
    <row r="122" spans="1:29" s="1" customFormat="1" ht="13.5" customHeight="1">
      <c r="A122" s="23" t="s">
        <v>146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4" t="s">
        <v>147</v>
      </c>
      <c r="N122" s="24"/>
      <c r="O122" s="24"/>
      <c r="P122" s="24" t="s">
        <v>148</v>
      </c>
      <c r="Q122" s="24"/>
      <c r="R122" s="24"/>
      <c r="S122" s="25">
        <f>T56</f>
        <v>39302198</v>
      </c>
      <c r="T122" s="25"/>
      <c r="U122" s="25"/>
      <c r="V122" s="26">
        <f>W56</f>
        <v>2235956.27</v>
      </c>
      <c r="W122" s="26"/>
      <c r="X122" s="26"/>
      <c r="Y122" s="26"/>
      <c r="Z122" s="26"/>
      <c r="AA122" s="27" t="s">
        <v>36</v>
      </c>
      <c r="AB122" s="27"/>
      <c r="AC122" s="27"/>
    </row>
    <row r="123" spans="1:29" s="1" customFormat="1" ht="13.5" customHeight="1">
      <c r="A123" s="22" t="s">
        <v>10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1:29" s="1" customFormat="1" ht="13.5" customHeight="1">
      <c r="A124" s="16" t="s">
        <v>149</v>
      </c>
      <c r="B124" s="16"/>
      <c r="C124" s="16"/>
      <c r="D124" s="16"/>
      <c r="E124" s="16"/>
      <c r="F124" s="16"/>
      <c r="G124" s="16"/>
      <c r="H124" s="16"/>
      <c r="I124" s="21" t="s">
        <v>10</v>
      </c>
      <c r="J124" s="21"/>
      <c r="K124" s="21"/>
      <c r="L124" s="21"/>
      <c r="M124" s="21"/>
      <c r="N124" s="21"/>
      <c r="O124" s="21"/>
      <c r="P124" s="21" t="s">
        <v>150</v>
      </c>
      <c r="Q124" s="21"/>
      <c r="R124" s="21"/>
      <c r="S124" s="21"/>
      <c r="T124" s="21"/>
      <c r="U124" s="16" t="s">
        <v>10</v>
      </c>
      <c r="V124" s="16"/>
      <c r="W124" s="16"/>
      <c r="X124" s="16"/>
      <c r="Y124" s="16"/>
      <c r="Z124" s="16"/>
      <c r="AA124" s="16"/>
      <c r="AB124" s="16"/>
      <c r="AC124" s="16"/>
    </row>
    <row r="125" spans="1:29" s="1" customFormat="1" ht="13.5" customHeight="1">
      <c r="A125" s="16" t="s">
        <v>10</v>
      </c>
      <c r="B125" s="16"/>
      <c r="C125" s="16"/>
      <c r="D125" s="16"/>
      <c r="E125" s="16"/>
      <c r="F125" s="16"/>
      <c r="G125" s="16"/>
      <c r="H125" s="16"/>
      <c r="I125" s="5" t="s">
        <v>10</v>
      </c>
      <c r="J125" s="20" t="s">
        <v>151</v>
      </c>
      <c r="K125" s="20"/>
      <c r="L125" s="20"/>
      <c r="M125" s="20"/>
      <c r="N125" s="16" t="s">
        <v>10</v>
      </c>
      <c r="O125" s="16"/>
      <c r="P125" s="5" t="s">
        <v>10</v>
      </c>
      <c r="Q125" s="20" t="s">
        <v>152</v>
      </c>
      <c r="R125" s="20"/>
      <c r="S125" s="20"/>
      <c r="T125" s="16" t="s">
        <v>10</v>
      </c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 s="1" customFormat="1" ht="7.5" customHeight="1">
      <c r="A126" s="16" t="s">
        <v>10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:29" s="1" customFormat="1" ht="13.5" customHeight="1">
      <c r="A127" s="16" t="s">
        <v>153</v>
      </c>
      <c r="B127" s="16"/>
      <c r="C127" s="16"/>
      <c r="D127" s="16"/>
      <c r="E127" s="16"/>
      <c r="F127" s="16"/>
      <c r="G127" s="16"/>
      <c r="H127" s="16"/>
      <c r="I127" s="21" t="s">
        <v>10</v>
      </c>
      <c r="J127" s="21"/>
      <c r="K127" s="21"/>
      <c r="L127" s="21"/>
      <c r="M127" s="21"/>
      <c r="N127" s="21"/>
      <c r="O127" s="21"/>
      <c r="P127" s="21" t="s">
        <v>154</v>
      </c>
      <c r="Q127" s="21"/>
      <c r="R127" s="21"/>
      <c r="S127" s="21"/>
      <c r="T127" s="21"/>
      <c r="U127" s="16" t="s">
        <v>10</v>
      </c>
      <c r="V127" s="16"/>
      <c r="W127" s="16"/>
      <c r="X127" s="16"/>
      <c r="Y127" s="16"/>
      <c r="Z127" s="16"/>
      <c r="AA127" s="16"/>
      <c r="AB127" s="16"/>
      <c r="AC127" s="16"/>
    </row>
    <row r="128" spans="1:29" s="1" customFormat="1" ht="13.5" customHeight="1">
      <c r="A128" s="16" t="s">
        <v>10</v>
      </c>
      <c r="B128" s="16"/>
      <c r="C128" s="16"/>
      <c r="D128" s="16"/>
      <c r="E128" s="16"/>
      <c r="F128" s="16"/>
      <c r="G128" s="16"/>
      <c r="H128" s="16"/>
      <c r="I128" s="5" t="s">
        <v>10</v>
      </c>
      <c r="J128" s="20" t="s">
        <v>151</v>
      </c>
      <c r="K128" s="20"/>
      <c r="L128" s="20"/>
      <c r="M128" s="20"/>
      <c r="N128" s="16" t="s">
        <v>10</v>
      </c>
      <c r="O128" s="16"/>
      <c r="P128" s="5" t="s">
        <v>10</v>
      </c>
      <c r="Q128" s="20" t="s">
        <v>152</v>
      </c>
      <c r="R128" s="20"/>
      <c r="S128" s="20"/>
      <c r="T128" s="16" t="s">
        <v>10</v>
      </c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:29" s="1" customFormat="1" ht="7.5" customHeight="1">
      <c r="A129" s="16" t="s">
        <v>10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:29" s="1" customFormat="1" ht="13.5" customHeight="1">
      <c r="A130" s="16" t="s">
        <v>155</v>
      </c>
      <c r="B130" s="16"/>
      <c r="C130" s="21" t="s">
        <v>153</v>
      </c>
      <c r="D130" s="21"/>
      <c r="E130" s="21"/>
      <c r="F130" s="21"/>
      <c r="G130" s="21"/>
      <c r="H130" s="21"/>
      <c r="I130" s="21" t="s">
        <v>10</v>
      </c>
      <c r="J130" s="21"/>
      <c r="K130" s="21"/>
      <c r="L130" s="21"/>
      <c r="M130" s="21"/>
      <c r="N130" s="21"/>
      <c r="O130" s="21"/>
      <c r="P130" s="21" t="s">
        <v>154</v>
      </c>
      <c r="Q130" s="21"/>
      <c r="R130" s="21"/>
      <c r="S130" s="21"/>
      <c r="T130" s="21"/>
      <c r="U130" s="16" t="s">
        <v>10</v>
      </c>
      <c r="V130" s="16"/>
      <c r="W130" s="16"/>
      <c r="X130" s="16"/>
      <c r="Y130" s="16"/>
      <c r="Z130" s="16"/>
      <c r="AA130" s="16"/>
      <c r="AB130" s="16"/>
      <c r="AC130" s="16"/>
    </row>
    <row r="131" spans="1:29" s="1" customFormat="1" ht="13.5" customHeight="1">
      <c r="A131" s="16" t="s">
        <v>10</v>
      </c>
      <c r="B131" s="16"/>
      <c r="C131" s="5" t="s">
        <v>10</v>
      </c>
      <c r="D131" s="20" t="s">
        <v>156</v>
      </c>
      <c r="E131" s="20"/>
      <c r="F131" s="20"/>
      <c r="G131" s="20"/>
      <c r="H131" s="5" t="s">
        <v>10</v>
      </c>
      <c r="I131" s="5" t="s">
        <v>10</v>
      </c>
      <c r="J131" s="20" t="s">
        <v>151</v>
      </c>
      <c r="K131" s="20"/>
      <c r="L131" s="20"/>
      <c r="M131" s="20"/>
      <c r="N131" s="16" t="s">
        <v>10</v>
      </c>
      <c r="O131" s="16"/>
      <c r="P131" s="5" t="s">
        <v>10</v>
      </c>
      <c r="Q131" s="20" t="s">
        <v>152</v>
      </c>
      <c r="R131" s="20"/>
      <c r="S131" s="20"/>
      <c r="T131" s="16" t="s">
        <v>10</v>
      </c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:29" s="1" customFormat="1" ht="15.75" customHeight="1">
      <c r="A132" s="16" t="s">
        <v>10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:29" s="1" customFormat="1" ht="13.5" customHeight="1">
      <c r="A133" s="17" t="s">
        <v>197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6" t="s">
        <v>10</v>
      </c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:29" s="1" customFormat="1" ht="13.5" customHeight="1">
      <c r="A134" s="19" t="s">
        <v>157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</sheetData>
  <sheetProtection/>
  <mergeCells count="761">
    <mergeCell ref="A46:L46"/>
    <mergeCell ref="M46:O46"/>
    <mergeCell ref="P46:R46"/>
    <mergeCell ref="S46:U46"/>
    <mergeCell ref="V46:Z46"/>
    <mergeCell ref="AA46:AC46"/>
    <mergeCell ref="AB66:AC66"/>
    <mergeCell ref="A91:K91"/>
    <mergeCell ref="L91:N91"/>
    <mergeCell ref="O91:Q91"/>
    <mergeCell ref="R91:S91"/>
    <mergeCell ref="T91:V91"/>
    <mergeCell ref="W91:AA91"/>
    <mergeCell ref="AB91:AC91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L36"/>
    <mergeCell ref="M36:O36"/>
    <mergeCell ref="P36:R36"/>
    <mergeCell ref="S36:U36"/>
    <mergeCell ref="V36:Z36"/>
    <mergeCell ref="AA36:AC36"/>
    <mergeCell ref="A37:L37"/>
    <mergeCell ref="M37:O37"/>
    <mergeCell ref="P37:R37"/>
    <mergeCell ref="S37:U37"/>
    <mergeCell ref="V37:Z37"/>
    <mergeCell ref="AA37:AC37"/>
    <mergeCell ref="A38:L38"/>
    <mergeCell ref="M38:O38"/>
    <mergeCell ref="P38:R38"/>
    <mergeCell ref="S38:U38"/>
    <mergeCell ref="V38:Z38"/>
    <mergeCell ref="AA38:AC38"/>
    <mergeCell ref="A39:L39"/>
    <mergeCell ref="M39:O39"/>
    <mergeCell ref="P39:R39"/>
    <mergeCell ref="S39:U39"/>
    <mergeCell ref="V39:Z39"/>
    <mergeCell ref="AA39:AC39"/>
    <mergeCell ref="A40:L40"/>
    <mergeCell ref="M40:O40"/>
    <mergeCell ref="P40:R40"/>
    <mergeCell ref="S40:U40"/>
    <mergeCell ref="V40:Z40"/>
    <mergeCell ref="AA40:AC40"/>
    <mergeCell ref="AA42:AC42"/>
    <mergeCell ref="A41:L41"/>
    <mergeCell ref="M41:O41"/>
    <mergeCell ref="P41:R41"/>
    <mergeCell ref="S41:U41"/>
    <mergeCell ref="V41:Z41"/>
    <mergeCell ref="AA41:AC41"/>
    <mergeCell ref="M43:O43"/>
    <mergeCell ref="P43:R43"/>
    <mergeCell ref="S43:U43"/>
    <mergeCell ref="V43:Z43"/>
    <mergeCell ref="AA43:AC43"/>
    <mergeCell ref="A42:L42"/>
    <mergeCell ref="M42:O42"/>
    <mergeCell ref="P42:R42"/>
    <mergeCell ref="S42:U42"/>
    <mergeCell ref="V42:Z42"/>
    <mergeCell ref="S29:U29"/>
    <mergeCell ref="V29:Z29"/>
    <mergeCell ref="AA29:AC29"/>
    <mergeCell ref="A44:L44"/>
    <mergeCell ref="M44:O44"/>
    <mergeCell ref="P44:R44"/>
    <mergeCell ref="S44:U44"/>
    <mergeCell ref="V44:Z44"/>
    <mergeCell ref="AA44:AC44"/>
    <mergeCell ref="A43:L43"/>
    <mergeCell ref="A45:L45"/>
    <mergeCell ref="M45:O45"/>
    <mergeCell ref="P45:R45"/>
    <mergeCell ref="S45:U45"/>
    <mergeCell ref="V45:Z45"/>
    <mergeCell ref="AA45:AC45"/>
    <mergeCell ref="A16:L16"/>
    <mergeCell ref="M16:O16"/>
    <mergeCell ref="P16:R16"/>
    <mergeCell ref="S16:U16"/>
    <mergeCell ref="V16:Z16"/>
    <mergeCell ref="AA16:AC16"/>
    <mergeCell ref="A47:L47"/>
    <mergeCell ref="M47:O47"/>
    <mergeCell ref="P47:R47"/>
    <mergeCell ref="S47:U47"/>
    <mergeCell ref="V47:Z47"/>
    <mergeCell ref="AA47:AC47"/>
    <mergeCell ref="A48:L48"/>
    <mergeCell ref="M48:O48"/>
    <mergeCell ref="P48:R48"/>
    <mergeCell ref="S48:U48"/>
    <mergeCell ref="V48:Z48"/>
    <mergeCell ref="AA48:AC48"/>
    <mergeCell ref="A49:L49"/>
    <mergeCell ref="M49:O49"/>
    <mergeCell ref="P49:R49"/>
    <mergeCell ref="S49:U49"/>
    <mergeCell ref="V49:Z49"/>
    <mergeCell ref="AA49:AC49"/>
    <mergeCell ref="T54:V54"/>
    <mergeCell ref="W54:AA54"/>
    <mergeCell ref="AB54:AC54"/>
    <mergeCell ref="A50:L50"/>
    <mergeCell ref="M50:O50"/>
    <mergeCell ref="P50:R50"/>
    <mergeCell ref="S50:U50"/>
    <mergeCell ref="V50:Z50"/>
    <mergeCell ref="AA50:AC50"/>
    <mergeCell ref="A51:L51"/>
    <mergeCell ref="O55:Q55"/>
    <mergeCell ref="R55:S55"/>
    <mergeCell ref="T55:V55"/>
    <mergeCell ref="W55:AA55"/>
    <mergeCell ref="A52:AC52"/>
    <mergeCell ref="A53:AC53"/>
    <mergeCell ref="A54:K54"/>
    <mergeCell ref="L54:N54"/>
    <mergeCell ref="O54:Q54"/>
    <mergeCell ref="R54:S54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A57:K57"/>
    <mergeCell ref="L57:N57"/>
    <mergeCell ref="O57:Q57"/>
    <mergeCell ref="R57:S57"/>
    <mergeCell ref="T57:V57"/>
    <mergeCell ref="W57:AA57"/>
    <mergeCell ref="O58:Q58"/>
    <mergeCell ref="R58:S58"/>
    <mergeCell ref="T58:V58"/>
    <mergeCell ref="W58:AA58"/>
    <mergeCell ref="AB57:AC57"/>
    <mergeCell ref="A95:K95"/>
    <mergeCell ref="L95:N95"/>
    <mergeCell ref="O95:Q95"/>
    <mergeCell ref="R95:S95"/>
    <mergeCell ref="T95:V95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W61:AA61"/>
    <mergeCell ref="AB61:AC61"/>
    <mergeCell ref="A60:K60"/>
    <mergeCell ref="L60:N60"/>
    <mergeCell ref="O60:Q60"/>
    <mergeCell ref="R60:S60"/>
    <mergeCell ref="T60:V60"/>
    <mergeCell ref="W60:AA60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W68:AA68"/>
    <mergeCell ref="AB68:AC68"/>
    <mergeCell ref="A67:K67"/>
    <mergeCell ref="L67:N67"/>
    <mergeCell ref="O67:Q67"/>
    <mergeCell ref="R67:S67"/>
    <mergeCell ref="T67:V67"/>
    <mergeCell ref="W67:AA67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AB69:AC69"/>
    <mergeCell ref="A69:K69"/>
    <mergeCell ref="L69:N69"/>
    <mergeCell ref="W95:AA95"/>
    <mergeCell ref="AB95:AC95"/>
    <mergeCell ref="A96:K96"/>
    <mergeCell ref="L96:N96"/>
    <mergeCell ref="O96:Q96"/>
    <mergeCell ref="R96:S96"/>
    <mergeCell ref="T96:V96"/>
    <mergeCell ref="AB96:AC96"/>
    <mergeCell ref="A97:K97"/>
    <mergeCell ref="L97:N97"/>
    <mergeCell ref="O97:Q97"/>
    <mergeCell ref="R97:S97"/>
    <mergeCell ref="T97:V97"/>
    <mergeCell ref="W97:AA97"/>
    <mergeCell ref="AB97:AC97"/>
    <mergeCell ref="L99:N99"/>
    <mergeCell ref="O99:Q99"/>
    <mergeCell ref="R99:S99"/>
    <mergeCell ref="T99:V99"/>
    <mergeCell ref="W99:AA99"/>
    <mergeCell ref="W96:AA96"/>
    <mergeCell ref="O70:Q70"/>
    <mergeCell ref="R70:S70"/>
    <mergeCell ref="T70:V70"/>
    <mergeCell ref="W70:AA70"/>
    <mergeCell ref="A100:K100"/>
    <mergeCell ref="L100:N100"/>
    <mergeCell ref="O100:Q100"/>
    <mergeCell ref="R100:S100"/>
    <mergeCell ref="T100:V100"/>
    <mergeCell ref="W100:AA100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W73:AA73"/>
    <mergeCell ref="AB73:AC73"/>
    <mergeCell ref="A72:K72"/>
    <mergeCell ref="L72:N72"/>
    <mergeCell ref="O72:Q72"/>
    <mergeCell ref="R72:S72"/>
    <mergeCell ref="T72:V72"/>
    <mergeCell ref="W72:AA72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W77:AA77"/>
    <mergeCell ref="AB77:AC77"/>
    <mergeCell ref="A76:K76"/>
    <mergeCell ref="L76:N76"/>
    <mergeCell ref="O76:Q76"/>
    <mergeCell ref="R76:S76"/>
    <mergeCell ref="T76:V76"/>
    <mergeCell ref="W76:AA76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W81:AA81"/>
    <mergeCell ref="AB81:AC81"/>
    <mergeCell ref="A80:K80"/>
    <mergeCell ref="L80:N80"/>
    <mergeCell ref="O80:Q80"/>
    <mergeCell ref="R80:S80"/>
    <mergeCell ref="T80:V80"/>
    <mergeCell ref="W80:AA80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A84:K84"/>
    <mergeCell ref="L84:N84"/>
    <mergeCell ref="O84:Q84"/>
    <mergeCell ref="R84:S84"/>
    <mergeCell ref="T84:V84"/>
    <mergeCell ref="W84:AA84"/>
    <mergeCell ref="A85:K85"/>
    <mergeCell ref="L85:N85"/>
    <mergeCell ref="O85:Q85"/>
    <mergeCell ref="R85:S85"/>
    <mergeCell ref="T85:V85"/>
    <mergeCell ref="W85:AA85"/>
    <mergeCell ref="L86:N86"/>
    <mergeCell ref="O86:Q86"/>
    <mergeCell ref="R86:S86"/>
    <mergeCell ref="T86:V86"/>
    <mergeCell ref="W86:AA86"/>
    <mergeCell ref="AB84:AC84"/>
    <mergeCell ref="AB85:AC85"/>
    <mergeCell ref="AB86:AC86"/>
    <mergeCell ref="AB87:AC87"/>
    <mergeCell ref="AB88:AC88"/>
    <mergeCell ref="A87:K87"/>
    <mergeCell ref="L87:N87"/>
    <mergeCell ref="O87:Q87"/>
    <mergeCell ref="R87:S87"/>
    <mergeCell ref="T87:V87"/>
    <mergeCell ref="W87:AA87"/>
    <mergeCell ref="A86:K86"/>
    <mergeCell ref="L89:N89"/>
    <mergeCell ref="O89:Q89"/>
    <mergeCell ref="R89:S89"/>
    <mergeCell ref="T89:V89"/>
    <mergeCell ref="W89:AA89"/>
    <mergeCell ref="L88:N88"/>
    <mergeCell ref="O88:Q88"/>
    <mergeCell ref="R88:S88"/>
    <mergeCell ref="T88:V88"/>
    <mergeCell ref="W88:AA88"/>
    <mergeCell ref="A88:K88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A92:K92"/>
    <mergeCell ref="L92:N92"/>
    <mergeCell ref="O93:Q93"/>
    <mergeCell ref="R93:S93"/>
    <mergeCell ref="T93:V93"/>
    <mergeCell ref="W93:AA93"/>
    <mergeCell ref="O92:Q92"/>
    <mergeCell ref="R92:S92"/>
    <mergeCell ref="T92:V92"/>
    <mergeCell ref="W92:AA92"/>
    <mergeCell ref="L94:N94"/>
    <mergeCell ref="O94:Q94"/>
    <mergeCell ref="R94:S94"/>
    <mergeCell ref="T94:V94"/>
    <mergeCell ref="W94:AA94"/>
    <mergeCell ref="AB92:AC92"/>
    <mergeCell ref="AB93:AC93"/>
    <mergeCell ref="AB94:AC94"/>
    <mergeCell ref="A94:K94"/>
    <mergeCell ref="O101:Q101"/>
    <mergeCell ref="R101:S101"/>
    <mergeCell ref="T101:V101"/>
    <mergeCell ref="W101:AA101"/>
    <mergeCell ref="A93:K93"/>
    <mergeCell ref="L93:N93"/>
    <mergeCell ref="A98:K98"/>
    <mergeCell ref="L98:N98"/>
    <mergeCell ref="O98:Q98"/>
    <mergeCell ref="AB98:AC98"/>
    <mergeCell ref="AB101:AC101"/>
    <mergeCell ref="AB99:AC99"/>
    <mergeCell ref="AB100:AC100"/>
    <mergeCell ref="A101:K101"/>
    <mergeCell ref="L101:N101"/>
    <mergeCell ref="T98:V98"/>
    <mergeCell ref="W98:AA98"/>
    <mergeCell ref="R98:S98"/>
    <mergeCell ref="A99:K99"/>
    <mergeCell ref="O103:Q103"/>
    <mergeCell ref="O105:Q105"/>
    <mergeCell ref="O104:Q104"/>
    <mergeCell ref="W103:AA103"/>
    <mergeCell ref="R104:S104"/>
    <mergeCell ref="T104:V104"/>
    <mergeCell ref="W104:AA104"/>
    <mergeCell ref="R103:S103"/>
    <mergeCell ref="T103:V103"/>
    <mergeCell ref="AB103:AC103"/>
    <mergeCell ref="A102:K102"/>
    <mergeCell ref="L102:N102"/>
    <mergeCell ref="O102:Q102"/>
    <mergeCell ref="R102:S102"/>
    <mergeCell ref="T102:V102"/>
    <mergeCell ref="W102:AA102"/>
    <mergeCell ref="AB102:AC102"/>
    <mergeCell ref="A103:K103"/>
    <mergeCell ref="L103:N103"/>
    <mergeCell ref="AB104:AC104"/>
    <mergeCell ref="A105:K105"/>
    <mergeCell ref="L105:N105"/>
    <mergeCell ref="R105:S105"/>
    <mergeCell ref="T105:V105"/>
    <mergeCell ref="W105:AA105"/>
    <mergeCell ref="AB105:AC105"/>
    <mergeCell ref="A104:K104"/>
    <mergeCell ref="L104:N104"/>
    <mergeCell ref="W106:AA106"/>
    <mergeCell ref="AB106:AC106"/>
    <mergeCell ref="A106:K106"/>
    <mergeCell ref="L106:N106"/>
    <mergeCell ref="O106:Q106"/>
    <mergeCell ref="R106:S106"/>
    <mergeCell ref="T106:V106"/>
    <mergeCell ref="L107:N107"/>
    <mergeCell ref="O107:Q107"/>
    <mergeCell ref="R107:S107"/>
    <mergeCell ref="T107:V107"/>
    <mergeCell ref="W107:AA107"/>
    <mergeCell ref="AB107:AC107"/>
    <mergeCell ref="AB108:AC108"/>
    <mergeCell ref="AB109:AC109"/>
    <mergeCell ref="A108:K108"/>
    <mergeCell ref="L108:N108"/>
    <mergeCell ref="O108:Q108"/>
    <mergeCell ref="R108:S108"/>
    <mergeCell ref="T108:V108"/>
    <mergeCell ref="W108:AA108"/>
    <mergeCell ref="A109:K109"/>
    <mergeCell ref="A107:K107"/>
    <mergeCell ref="P112:R112"/>
    <mergeCell ref="S112:U112"/>
    <mergeCell ref="V112:Z112"/>
    <mergeCell ref="AA112:AC112"/>
    <mergeCell ref="L109:N109"/>
    <mergeCell ref="O109:Q109"/>
    <mergeCell ref="R109:S109"/>
    <mergeCell ref="T109:V109"/>
    <mergeCell ref="W109:AA109"/>
    <mergeCell ref="A113:L113"/>
    <mergeCell ref="M113:O113"/>
    <mergeCell ref="P113:R113"/>
    <mergeCell ref="S113:U113"/>
    <mergeCell ref="V113:Z113"/>
    <mergeCell ref="A110:AC110"/>
    <mergeCell ref="A111:AC111"/>
    <mergeCell ref="A112:L112"/>
    <mergeCell ref="M112:O112"/>
    <mergeCell ref="AA113:AC113"/>
    <mergeCell ref="A114:L114"/>
    <mergeCell ref="M114:O114"/>
    <mergeCell ref="P114:R114"/>
    <mergeCell ref="S114:U114"/>
    <mergeCell ref="V114:Z114"/>
    <mergeCell ref="AA114:AC114"/>
    <mergeCell ref="A115:L115"/>
    <mergeCell ref="M115:O115"/>
    <mergeCell ref="P115:R115"/>
    <mergeCell ref="S115:U115"/>
    <mergeCell ref="V115:Z115"/>
    <mergeCell ref="AA115:AC115"/>
    <mergeCell ref="A116:L116"/>
    <mergeCell ref="M116:O116"/>
    <mergeCell ref="P116:R116"/>
    <mergeCell ref="S116:U116"/>
    <mergeCell ref="V116:Z116"/>
    <mergeCell ref="AA116:AC116"/>
    <mergeCell ref="A117:AC117"/>
    <mergeCell ref="A118:L118"/>
    <mergeCell ref="M118:O118"/>
    <mergeCell ref="P118:R118"/>
    <mergeCell ref="S118:U118"/>
    <mergeCell ref="V118:Z118"/>
    <mergeCell ref="AA118:AC118"/>
    <mergeCell ref="A119:L119"/>
    <mergeCell ref="M119:O119"/>
    <mergeCell ref="P119:R119"/>
    <mergeCell ref="S119:U119"/>
    <mergeCell ref="V119:Z119"/>
    <mergeCell ref="AA119:AC119"/>
    <mergeCell ref="A120:L120"/>
    <mergeCell ref="M120:O120"/>
    <mergeCell ref="P120:R120"/>
    <mergeCell ref="S120:U120"/>
    <mergeCell ref="V120:Z120"/>
    <mergeCell ref="AA120:AC120"/>
    <mergeCell ref="A121:L121"/>
    <mergeCell ref="M121:O121"/>
    <mergeCell ref="P121:R121"/>
    <mergeCell ref="S121:U121"/>
    <mergeCell ref="V121:Z121"/>
    <mergeCell ref="AA121:AC121"/>
    <mergeCell ref="A122:L122"/>
    <mergeCell ref="M122:O122"/>
    <mergeCell ref="P122:R122"/>
    <mergeCell ref="S122:U122"/>
    <mergeCell ref="V122:Z122"/>
    <mergeCell ref="AA122:AC122"/>
    <mergeCell ref="A123:AC123"/>
    <mergeCell ref="A124:H124"/>
    <mergeCell ref="I124:O124"/>
    <mergeCell ref="P124:T124"/>
    <mergeCell ref="U124:AC124"/>
    <mergeCell ref="A125:H125"/>
    <mergeCell ref="J125:M125"/>
    <mergeCell ref="N125:O125"/>
    <mergeCell ref="Q125:S125"/>
    <mergeCell ref="T125:AC125"/>
    <mergeCell ref="A126:AC126"/>
    <mergeCell ref="A127:H127"/>
    <mergeCell ref="I127:O127"/>
    <mergeCell ref="P127:T127"/>
    <mergeCell ref="U127:AC127"/>
    <mergeCell ref="A128:H128"/>
    <mergeCell ref="J128:M128"/>
    <mergeCell ref="N128:O128"/>
    <mergeCell ref="Q128:S128"/>
    <mergeCell ref="T128:AC128"/>
    <mergeCell ref="A129:AC129"/>
    <mergeCell ref="A130:B130"/>
    <mergeCell ref="C130:H130"/>
    <mergeCell ref="I130:O130"/>
    <mergeCell ref="P130:T130"/>
    <mergeCell ref="U130:AC130"/>
    <mergeCell ref="A132:AC132"/>
    <mergeCell ref="A133:J133"/>
    <mergeCell ref="K133:AC133"/>
    <mergeCell ref="A134:AC134"/>
    <mergeCell ref="A131:B131"/>
    <mergeCell ref="D131:G131"/>
    <mergeCell ref="J131:M131"/>
    <mergeCell ref="N131:O131"/>
    <mergeCell ref="Q131:S131"/>
    <mergeCell ref="T131:AC131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A30:AC30"/>
    <mergeCell ref="A27:L27"/>
    <mergeCell ref="M27:O27"/>
    <mergeCell ref="P27:R27"/>
    <mergeCell ref="S27:U27"/>
    <mergeCell ref="V27:Z27"/>
    <mergeCell ref="AA27:AC27"/>
    <mergeCell ref="A29:L29"/>
    <mergeCell ref="M29:O29"/>
    <mergeCell ref="P29:R29"/>
    <mergeCell ref="M51:O51"/>
    <mergeCell ref="P51:R51"/>
    <mergeCell ref="S51:U51"/>
    <mergeCell ref="V51:Z51"/>
    <mergeCell ref="AA51:AC51"/>
    <mergeCell ref="A30:L30"/>
    <mergeCell ref="M30:O30"/>
    <mergeCell ref="P30:R30"/>
    <mergeCell ref="S30:U30"/>
    <mergeCell ref="V30:Z30"/>
    <mergeCell ref="A28:L28"/>
    <mergeCell ref="M28:O28"/>
    <mergeCell ref="P28:R28"/>
    <mergeCell ref="S28:U28"/>
    <mergeCell ref="V28:Z28"/>
    <mergeCell ref="AA28:AC28"/>
  </mergeCells>
  <printOptions/>
  <pageMargins left="0.3937007874015748" right="0" top="0.3937007874015748" bottom="0" header="0.5" footer="0.5"/>
  <pageSetup fitToHeight="0" fitToWidth="1" horizontalDpi="600" verticalDpi="600" orientation="landscape" paperSize="9" scale="93" r:id="rId1"/>
  <headerFooter alignWithMargins="0">
    <oddFooter>&amp;CСтраница &amp;С из &amp;К</oddFooter>
  </headerFooter>
  <rowBreaks count="2" manualBreakCount="2">
    <brk id="52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ShabalinaOV</dc:creator>
  <cp:keywords/>
  <dc:description/>
  <cp:lastModifiedBy>ShabalinaOV</cp:lastModifiedBy>
  <cp:lastPrinted>2017-02-27T04:41:07Z</cp:lastPrinted>
  <dcterms:created xsi:type="dcterms:W3CDTF">2016-12-01T06:40:30Z</dcterms:created>
  <dcterms:modified xsi:type="dcterms:W3CDTF">2017-02-28T07:11:28Z</dcterms:modified>
  <cp:category/>
  <cp:version/>
  <cp:contentType/>
  <cp:contentStatus/>
</cp:coreProperties>
</file>